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061316720655\Desktop\Editais\2019\Pregão\Pregão Eletrônico\PAD 620-2019 serviço de limpeza e conservação polo 2\"/>
    </mc:Choice>
  </mc:AlternateContent>
  <bookViews>
    <workbookView xWindow="0" yWindow="4140" windowWidth="19320" windowHeight="6936" tabRatio="926"/>
  </bookViews>
  <sheets>
    <sheet name="POSTO - Licitante" sheetId="39" r:id="rId1"/>
    <sheet name="ENCARGOS SOCIAIS - Licitante" sheetId="32" r:id="rId2"/>
    <sheet name="CITL - Licitante" sheetId="33" r:id="rId3"/>
    <sheet name="Item 1 - he 50%" sheetId="24" state="hidden" r:id="rId4"/>
    <sheet name="item 1 - he 100%" sheetId="23" state="hidden" r:id="rId5"/>
    <sheet name="INSUMOS - Licitante" sheetId="44" r:id="rId6"/>
    <sheet name="INSUMOS EXTRAORD - Licitante" sheetId="48" r:id="rId7"/>
    <sheet name="V.T. - Licitante" sheetId="47" r:id="rId8"/>
    <sheet name="HORA EXTRA - Licitante" sheetId="45" r:id="rId9"/>
    <sheet name="Item 2 - he 50%" sheetId="29" state="hidden" r:id="rId10"/>
    <sheet name="item 2 - he 100%" sheetId="30" state="hidden" r:id="rId11"/>
  </sheets>
  <externalReferences>
    <externalReference r:id="rId12"/>
  </externalReferences>
  <definedNames>
    <definedName name="_xlnm.Print_Area" localSheetId="2">'CITL - Licitante'!$A$1:$B$23</definedName>
    <definedName name="_xlnm.Print_Area" localSheetId="1">'ENCARGOS SOCIAIS - Licitante'!$A$1:$D$70</definedName>
    <definedName name="_xlnm.Print_Area" localSheetId="8">'HORA EXTRA - Licitante'!$A$1:$I$64</definedName>
    <definedName name="_xlnm.Print_Area" localSheetId="5">'INSUMOS - Licitante'!$A$1:$K$79</definedName>
    <definedName name="_xlnm.Print_Area" localSheetId="6">'INSUMOS EXTRAORD - Licitante'!$A$1:$F$24</definedName>
    <definedName name="_xlnm.Print_Area" localSheetId="0">'POSTO - Licitante'!$A$1:$Q$32</definedName>
    <definedName name="_xlnm.Print_Area" localSheetId="7">'V.T. - Licitante'!$A$1:$F$42</definedName>
    <definedName name="_xlnm.Print_Titles" localSheetId="1">'ENCARGOS SOCIAIS - Licitante'!$1:$3</definedName>
    <definedName name="_xlnm.Print_Titles" localSheetId="8">'HORA EXTRA - Licitante'!$1:$4</definedName>
    <definedName name="_xlnm.Print_Titles" localSheetId="5">'INSUMOS - Licitante'!$1:$3</definedName>
    <definedName name="_xlnm.Print_Titles" localSheetId="6">'INSUMOS EXTRAORD - Licitante'!$1:$3</definedName>
  </definedNames>
  <calcPr calcId="152511" iterate="1"/>
</workbook>
</file>

<file path=xl/calcChain.xml><?xml version="1.0" encoding="utf-8"?>
<calcChain xmlns="http://schemas.openxmlformats.org/spreadsheetml/2006/main">
  <c r="E50" i="45" l="1"/>
  <c r="D50" i="45"/>
  <c r="D52" i="45"/>
  <c r="D54" i="45"/>
  <c r="E54" i="45"/>
  <c r="F54" i="45"/>
  <c r="E52" i="45"/>
  <c r="F52" i="45"/>
  <c r="D53" i="45"/>
  <c r="D51" i="45"/>
  <c r="A2" i="45"/>
  <c r="L15" i="39"/>
  <c r="G42" i="45"/>
  <c r="E11" i="47"/>
  <c r="E12" i="47"/>
  <c r="E13" i="47"/>
  <c r="E14" i="47"/>
  <c r="E15" i="47"/>
  <c r="E16" i="47"/>
  <c r="E17" i="47"/>
  <c r="E18" i="47"/>
  <c r="E19" i="47"/>
  <c r="E20" i="47"/>
  <c r="E21" i="47"/>
  <c r="E22" i="47"/>
  <c r="E23" i="47"/>
  <c r="E24" i="47"/>
  <c r="E25" i="47"/>
  <c r="E26" i="47"/>
  <c r="E27" i="47"/>
  <c r="E28" i="47"/>
  <c r="E29" i="47"/>
  <c r="E30" i="47"/>
  <c r="E31" i="47"/>
  <c r="E32" i="47"/>
  <c r="E33" i="47"/>
  <c r="E34" i="47"/>
  <c r="E35" i="47"/>
  <c r="E36" i="47"/>
  <c r="E37" i="47"/>
  <c r="E40" i="47"/>
  <c r="D38" i="47"/>
  <c r="E11" i="48"/>
  <c r="F11" i="48"/>
  <c r="E12" i="48"/>
  <c r="F12" i="48"/>
  <c r="E13" i="48"/>
  <c r="F13" i="48"/>
  <c r="E14" i="48"/>
  <c r="F14" i="48"/>
  <c r="E16" i="48"/>
  <c r="F16" i="48"/>
  <c r="E17" i="48"/>
  <c r="F17" i="48"/>
  <c r="E18" i="48"/>
  <c r="F18" i="48"/>
  <c r="E19" i="48"/>
  <c r="F19" i="48"/>
  <c r="F21" i="48"/>
  <c r="E22" i="48"/>
  <c r="F22" i="48"/>
  <c r="F24" i="48"/>
  <c r="C42" i="45"/>
  <c r="F73" i="44"/>
  <c r="F74" i="44"/>
  <c r="F75" i="44"/>
  <c r="F76" i="44"/>
  <c r="F72" i="44"/>
  <c r="K68" i="44"/>
  <c r="K35" i="44"/>
  <c r="F35" i="44"/>
  <c r="D15" i="39"/>
  <c r="K15" i="39"/>
  <c r="M15" i="39"/>
  <c r="J15" i="39"/>
  <c r="C17" i="45"/>
  <c r="D17" i="45"/>
  <c r="F68" i="44"/>
  <c r="K12" i="44"/>
  <c r="K13" i="44"/>
  <c r="K14" i="44"/>
  <c r="K15" i="44"/>
  <c r="K16" i="44"/>
  <c r="K17" i="44"/>
  <c r="K18" i="44"/>
  <c r="K19" i="44"/>
  <c r="K20" i="44"/>
  <c r="K21" i="44"/>
  <c r="K22" i="44"/>
  <c r="K23" i="44"/>
  <c r="K24" i="44"/>
  <c r="K25" i="44"/>
  <c r="K26" i="44"/>
  <c r="K27" i="44"/>
  <c r="K28" i="44"/>
  <c r="K29" i="44"/>
  <c r="K30" i="44"/>
  <c r="K31" i="44"/>
  <c r="K32" i="44"/>
  <c r="K33" i="44"/>
  <c r="K34" i="44"/>
  <c r="K37" i="44"/>
  <c r="K38" i="44"/>
  <c r="K39" i="44"/>
  <c r="K40" i="44"/>
  <c r="K41" i="44"/>
  <c r="K44" i="44"/>
  <c r="K45" i="44"/>
  <c r="K46" i="44"/>
  <c r="K47" i="44"/>
  <c r="K48" i="44"/>
  <c r="K49" i="44"/>
  <c r="K50" i="44"/>
  <c r="K51" i="44"/>
  <c r="K52" i="44"/>
  <c r="K53" i="44"/>
  <c r="K54" i="44"/>
  <c r="K57" i="44"/>
  <c r="K58" i="44"/>
  <c r="K59" i="44"/>
  <c r="K62" i="44"/>
  <c r="K63" i="44"/>
  <c r="K64" i="44"/>
  <c r="K65" i="44"/>
  <c r="K66" i="44"/>
  <c r="K67" i="44"/>
  <c r="K69" i="44"/>
  <c r="F69" i="44"/>
  <c r="K11" i="44"/>
  <c r="D44" i="44"/>
  <c r="D45" i="44"/>
  <c r="D46" i="44"/>
  <c r="D47" i="44"/>
  <c r="D48" i="44"/>
  <c r="D49" i="44"/>
  <c r="D50" i="44"/>
  <c r="D51" i="44"/>
  <c r="D52" i="44"/>
  <c r="D53" i="44"/>
  <c r="D54" i="44"/>
  <c r="A6" i="48"/>
  <c r="A5" i="48"/>
  <c r="A3" i="48"/>
  <c r="A2" i="48"/>
  <c r="A1" i="48"/>
  <c r="A6" i="45"/>
  <c r="A5" i="45"/>
  <c r="A3" i="45"/>
  <c r="A1" i="45"/>
  <c r="A6" i="44"/>
  <c r="A5" i="44"/>
  <c r="A3" i="44"/>
  <c r="A2" i="44"/>
  <c r="A1" i="44"/>
  <c r="F67" i="44"/>
  <c r="F66" i="44"/>
  <c r="F65" i="44"/>
  <c r="F64" i="44"/>
  <c r="F63" i="44"/>
  <c r="F62" i="44"/>
  <c r="F54" i="44"/>
  <c r="F53" i="44"/>
  <c r="F52" i="44"/>
  <c r="F51" i="44"/>
  <c r="F50" i="44"/>
  <c r="F49" i="44"/>
  <c r="F48" i="44"/>
  <c r="F47" i="44"/>
  <c r="F46" i="44"/>
  <c r="F45" i="44"/>
  <c r="F44" i="44"/>
  <c r="F59" i="44"/>
  <c r="F58" i="44"/>
  <c r="F57" i="44"/>
  <c r="F32" i="44"/>
  <c r="F31" i="44"/>
  <c r="F30" i="44"/>
  <c r="F29" i="44"/>
  <c r="F28" i="44"/>
  <c r="F27" i="44"/>
  <c r="F26" i="44"/>
  <c r="F25" i="44"/>
  <c r="F24" i="44"/>
  <c r="F23" i="44"/>
  <c r="F21" i="44"/>
  <c r="F20" i="44"/>
  <c r="F19" i="44"/>
  <c r="F18" i="44"/>
  <c r="F17" i="44"/>
  <c r="F16" i="44"/>
  <c r="F12" i="44"/>
  <c r="F11" i="44"/>
  <c r="F14" i="44"/>
  <c r="F40" i="44"/>
  <c r="F15" i="44"/>
  <c r="F34" i="44"/>
  <c r="F13" i="44"/>
  <c r="F22" i="44"/>
  <c r="F33" i="44"/>
  <c r="F41" i="44"/>
  <c r="F39" i="44"/>
  <c r="F38" i="44"/>
  <c r="F37" i="44"/>
  <c r="F78" i="44"/>
  <c r="N15" i="39"/>
  <c r="A6" i="47"/>
  <c r="A5" i="47"/>
  <c r="A3" i="47"/>
  <c r="A2" i="47"/>
  <c r="A1" i="47"/>
  <c r="B11" i="45"/>
  <c r="B42" i="45"/>
  <c r="B17" i="45"/>
  <c r="B23" i="45"/>
  <c r="B29" i="45"/>
  <c r="B35" i="45"/>
  <c r="B18" i="33"/>
  <c r="H41" i="45"/>
  <c r="H27" i="45"/>
  <c r="H33" i="45"/>
  <c r="H15" i="45"/>
  <c r="D41" i="45"/>
  <c r="H21" i="45"/>
  <c r="A6" i="32"/>
  <c r="A5" i="32"/>
  <c r="A3" i="32"/>
  <c r="A2" i="32"/>
  <c r="A1" i="32"/>
  <c r="B63" i="32"/>
  <c r="B57" i="32"/>
  <c r="B46" i="32"/>
  <c r="B43" i="32"/>
  <c r="B42" i="32"/>
  <c r="B29" i="32"/>
  <c r="B23" i="32"/>
  <c r="B45" i="32"/>
  <c r="B48" i="32"/>
  <c r="B66" i="32"/>
  <c r="F21" i="45"/>
  <c r="F15" i="45"/>
  <c r="F33" i="45"/>
  <c r="F27" i="45"/>
  <c r="B30" i="32"/>
  <c r="B31" i="32"/>
  <c r="B64" i="32"/>
  <c r="B36" i="32"/>
  <c r="B37" i="32"/>
  <c r="B65" i="32"/>
  <c r="B58" i="32"/>
  <c r="B59" i="32"/>
  <c r="B67" i="32"/>
  <c r="B68" i="32"/>
  <c r="E14" i="39"/>
  <c r="A3" i="33"/>
  <c r="A2" i="33"/>
  <c r="A1" i="33"/>
  <c r="A6" i="33"/>
  <c r="A5" i="33"/>
  <c r="G15" i="39"/>
  <c r="H42" i="45"/>
  <c r="I42" i="45"/>
  <c r="C35" i="45"/>
  <c r="C29" i="45"/>
  <c r="E17" i="45"/>
  <c r="F17" i="45"/>
  <c r="G17" i="45"/>
  <c r="H17" i="45"/>
  <c r="I17" i="45"/>
  <c r="C23" i="45"/>
  <c r="E15" i="39"/>
  <c r="D23" i="45"/>
  <c r="E23" i="45"/>
  <c r="F23" i="45"/>
  <c r="G23" i="45"/>
  <c r="H23" i="45"/>
  <c r="I23" i="45"/>
  <c r="D35" i="45"/>
  <c r="D29" i="45"/>
  <c r="P14" i="39"/>
  <c r="D42" i="45"/>
  <c r="E42" i="45"/>
  <c r="I15" i="39"/>
  <c r="O15" i="39"/>
  <c r="E29" i="45"/>
  <c r="F29" i="45"/>
  <c r="G29" i="45"/>
  <c r="E35" i="45"/>
  <c r="F35" i="45"/>
  <c r="G35" i="45"/>
  <c r="H35" i="45"/>
  <c r="I35" i="45"/>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H29" i="45"/>
  <c r="I29" i="45"/>
  <c r="F15" i="39"/>
  <c r="P15" i="39"/>
  <c r="B40" i="30"/>
  <c r="B40" i="29"/>
  <c r="D15" i="30"/>
  <c r="D15" i="29"/>
  <c r="B55" i="29"/>
  <c r="B56" i="29"/>
  <c r="B33" i="29"/>
  <c r="B33" i="30"/>
  <c r="B73" i="30"/>
  <c r="B74" i="30"/>
  <c r="B84" i="30"/>
  <c r="B55" i="30"/>
  <c r="B56" i="30"/>
  <c r="B102" i="30"/>
  <c r="B102" i="29"/>
  <c r="B118" i="29"/>
  <c r="Q15" i="39"/>
  <c r="C20" i="39"/>
  <c r="E20" i="3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G20" i="39"/>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E53" i="45"/>
  <c r="F53" i="45"/>
  <c r="E51" i="45"/>
  <c r="F51" i="45"/>
</calcChain>
</file>

<file path=xl/comments1.xml><?xml version="1.0" encoding="utf-8"?>
<comments xmlns="http://schemas.openxmlformats.org/spreadsheetml/2006/main">
  <authors>
    <author>Ana Maria</author>
  </authors>
  <commentList>
    <comment ref="H9" authorId="0" shapeId="0">
      <text>
        <r>
          <rPr>
            <b/>
            <sz val="9"/>
            <color indexed="81"/>
            <rFont val="Segoe UI"/>
            <family val="2"/>
          </rPr>
          <t xml:space="preserve">Seção de Compras
</t>
        </r>
        <r>
          <rPr>
            <sz val="9"/>
            <color indexed="81"/>
            <rFont val="Segoe UI"/>
            <family val="2"/>
          </rPr>
          <t>Se não tiver preço, deixe o campo em branco. Caso informe R$0,00, a fórmula calculará a Média com o 0,00.</t>
        </r>
        <r>
          <rPr>
            <b/>
            <sz val="9"/>
            <color indexed="81"/>
            <rFont val="Segoe UI"/>
            <family val="2"/>
          </rPr>
          <t xml:space="preserve">
</t>
        </r>
        <r>
          <rPr>
            <sz val="9"/>
            <color indexed="81"/>
            <rFont val="Segoe UI"/>
            <family val="2"/>
          </rPr>
          <t xml:space="preserve">
</t>
        </r>
      </text>
    </comment>
  </commentList>
</comments>
</file>

<file path=xl/sharedStrings.xml><?xml version="1.0" encoding="utf-8"?>
<sst xmlns="http://schemas.openxmlformats.org/spreadsheetml/2006/main" count="1203" uniqueCount="452">
  <si>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</si>
  <si>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</si>
  <si>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</si>
  <si>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</si>
  <si>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</si>
  <si>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</si>
  <si>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</si>
  <si>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</si>
  <si>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</si>
  <si>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</si>
  <si>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</si>
  <si>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</si>
  <si>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</si>
  <si>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</si>
  <si>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</si>
  <si>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</si>
  <si>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</si>
  <si>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</si>
  <si>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</si>
  <si>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</si>
  <si>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</si>
  <si>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</si>
  <si>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</si>
  <si>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</si>
  <si>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</si>
  <si>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</si>
  <si>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</si>
  <si>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</si>
  <si>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</si>
  <si>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</si>
  <si>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</si>
  <si>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</si>
  <si>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</si>
  <si>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</si>
  <si>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</si>
  <si>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</si>
  <si>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</si>
  <si>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</si>
  <si>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</si>
  <si>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</si>
  <si>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</si>
  <si>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</si>
  <si>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</si>
  <si>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</si>
  <si>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</si>
  <si>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</si>
  <si>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</si>
  <si>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</si>
  <si>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</si>
  <si>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</si>
  <si>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</si>
  <si>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</si>
  <si>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</si>
  <si>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</si>
  <si>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</si>
  <si>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</si>
  <si>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</si>
  <si>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</si>
  <si>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</si>
  <si>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</si>
  <si>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</si>
  <si>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</si>
  <si>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</si>
  <si>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</si>
  <si>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</si>
  <si>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</si>
  <si>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</si>
  <si>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</si>
  <si>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</si>
  <si>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</si>
  <si>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</si>
  <si>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</si>
  <si>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</si>
  <si>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</si>
  <si>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</si>
  <si>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</si>
  <si>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</si>
  <si>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</si>
  <si>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</si>
  <si>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</si>
  <si>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</si>
  <si>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</si>
  <si>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</si>
  <si>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</si>
  <si>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</si>
  <si>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</si>
  <si>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</si>
  <si>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</si>
  <si>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</si>
  <si>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</si>
  <si>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</si>
  <si>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</si>
  <si>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</si>
  <si>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</si>
  <si>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</si>
  <si>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</si>
  <si>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</si>
  <si>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</si>
  <si>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</si>
  <si>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</si>
  <si>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</si>
  <si>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</si>
  <si>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</si>
  <si>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</si>
  <si>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</si>
  <si>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</si>
  <si>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</si>
  <si>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</si>
  <si>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</si>
  <si>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</si>
  <si>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</si>
  <si>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</si>
  <si>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</si>
  <si>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</si>
  <si>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</si>
  <si>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</si>
  <si>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</si>
  <si>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</si>
  <si>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</si>
  <si>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</si>
  <si>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</si>
  <si>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</si>
  <si>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</si>
  <si>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</si>
  <si>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</si>
  <si>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</si>
  <si>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</si>
  <si>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</si>
  <si>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</si>
  <si>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</si>
  <si>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</si>
  <si>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</si>
  <si>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</si>
  <si>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</si>
  <si>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</si>
  <si>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</si>
  <si>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</si>
  <si>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</si>
  <si>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</si>
  <si>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</si>
  <si>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</si>
  <si>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</si>
  <si>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</si>
  <si>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</si>
  <si>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</si>
  <si>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</si>
  <si>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R$</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</si>
  <si>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</si>
  <si>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</si>
  <si>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</si>
  <si>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</si>
  <si>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</si>
  <si>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</si>
  <si>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</si>
  <si>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</si>
  <si>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</si>
  <si>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</si>
  <si>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</si>
  <si>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</si>
  <si>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</si>
  <si>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</si>
  <si>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</si>
  <si>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</si>
  <si>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</si>
  <si>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</si>
  <si>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</si>
  <si>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</si>
  <si>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</si>
  <si>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</si>
  <si>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</si>
  <si>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Licitação:</t>
  </si>
  <si>
    <t>Total dos Encargos Sociais e Trabalhistas</t>
  </si>
  <si>
    <t>Memória de cálculo:</t>
  </si>
  <si>
    <t>HORA EXTRA SUPLEMENTAR</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</si>
  <si>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</si>
  <si>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</si>
  <si>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</si>
  <si>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</si>
  <si>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</si>
  <si>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</si>
  <si>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</si>
  <si>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</si>
  <si>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</si>
  <si>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</si>
  <si>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</si>
  <si>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</si>
  <si>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</si>
  <si>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</si>
  <si>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</si>
  <si>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</si>
  <si>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INSUMOS</t>
  </si>
  <si>
    <t>Preço 1</t>
  </si>
  <si>
    <t>Preço 2</t>
  </si>
  <si>
    <t>Preço 3</t>
  </si>
  <si>
    <t>Preço Médio</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</si>
  <si>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</si>
  <si>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</si>
  <si>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</si>
  <si>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</si>
  <si>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</si>
  <si>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</si>
  <si>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</si>
  <si>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</si>
  <si>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</si>
  <si>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</si>
  <si>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</si>
  <si>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</si>
  <si>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Seção de Compras</t>
  </si>
  <si>
    <t>Valor do V.A.</t>
  </si>
  <si>
    <t>CITL - CUSTOS INDIRETOS, TRIBUTOS E LUCRO</t>
  </si>
  <si>
    <t>Custo Indireto (CI) - Taxa de administração</t>
  </si>
  <si>
    <t>Lucro antes do Imposto de Renda (L)</t>
  </si>
  <si>
    <t>% CITL =  ((1 + CI) / (1 - T - L)) - 1</t>
  </si>
  <si>
    <t>Optante pela desoneração da folha de pagamento?
(Lei 12.546/2011)</t>
  </si>
  <si>
    <t>Sim</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</si>
  <si>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</si>
  <si>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</si>
  <si>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</si>
  <si>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</si>
  <si>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</si>
  <si>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</si>
  <si>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</si>
  <si>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</si>
  <si>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</si>
  <si>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</si>
  <si>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</si>
  <si>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</si>
  <si>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</si>
  <si>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</si>
  <si>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</si>
  <si>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</si>
  <si>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</si>
  <si>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</si>
  <si>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</si>
  <si>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</si>
  <si>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</si>
  <si>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</si>
  <si>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</si>
  <si>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</si>
  <si>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</si>
  <si>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</si>
  <si>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</si>
  <si>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</si>
  <si>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</si>
  <si>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</si>
  <si>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</si>
  <si>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</si>
  <si>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</si>
  <si>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</si>
  <si>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</si>
  <si>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</si>
  <si>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</si>
  <si>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</si>
  <si>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</si>
  <si>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</si>
  <si>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</si>
  <si>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</si>
  <si>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</si>
  <si>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</si>
  <si>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</si>
  <si>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</si>
  <si>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</si>
  <si>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</si>
  <si>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</si>
  <si>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</si>
  <si>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</si>
  <si>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</si>
  <si>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</si>
  <si>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</si>
  <si>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</si>
  <si>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</si>
  <si>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</si>
  <si>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</si>
  <si>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</si>
  <si>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</si>
  <si>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</si>
  <si>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</si>
  <si>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t>VALOR  DA HORA SUPLEMENTAR  50%</t>
  </si>
  <si>
    <t>VALOR  DA HORA SUPLEMENTAR 100%</t>
  </si>
  <si>
    <t>VALOR  DA HORA SUPLEMENTAR NOTURNA 50%</t>
  </si>
  <si>
    <t>VALOR  DA HORA SUPLEMENTAR NOTURNA 100%</t>
  </si>
  <si>
    <t>AUXÍLIO TRANSPORTE SUPLEMENTAR</t>
  </si>
  <si>
    <t>POR DIA</t>
  </si>
  <si>
    <r>
      <t xml:space="preserve">CITL - CUSTOS INDIRETOS, TRIBUTOS E LUCROS
</t>
    </r>
    <r>
      <rPr>
        <sz val="10"/>
        <rFont val="Arial"/>
        <family val="2"/>
      </rPr>
      <t>(Vide Aba)</t>
    </r>
  </si>
  <si>
    <r>
      <t xml:space="preserve">Planilha de Custos elaborada com base no Caderno Técnico do Ministério do Planejamento, Desenvolvimento e Gestão, disponível em </t>
    </r>
    <r>
      <rPr>
        <sz val="10"/>
        <color rgb="FF0070C0"/>
        <rFont val="Arial"/>
        <family val="2"/>
      </rPr>
      <t>https://www.comprasgovernamentais.gov.br/images/conteudo/ArquivosCGNOR/Cadernostecnicos/Cadernos2018/CT_LIM_PR_2018.pdf</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</si>
  <si>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</si>
  <si>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</si>
  <si>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</si>
  <si>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</si>
  <si>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</si>
  <si>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</si>
  <si>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</si>
  <si>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</si>
  <si>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r>
      <t>Dias úteis = 21:</t>
    </r>
    <r>
      <rPr>
        <sz val="10"/>
        <rFont val="Arial"/>
        <family val="2"/>
      </rPr>
      <t xml:space="preserve"> [ ( 365 / 7 ) X 5 - 9 ] / 12 = 20,98 (Acórdão TCU nº 1904/07 Plenário).</t>
    </r>
  </si>
  <si>
    <t>CARGA HOR. SEMANAL</t>
  </si>
  <si>
    <t xml:space="preserve">SALÁRIO </t>
  </si>
  <si>
    <t>HORA SALARIO COM 50% DE ACRÉSCIMO</t>
  </si>
  <si>
    <t>HORA SALARIO COM 100% DE ACRÉSCIMO</t>
  </si>
  <si>
    <t>HORA SALÁRIO NOTURNA COM 50% DE ACRÉSCIMO</t>
  </si>
  <si>
    <t>HORA SALÁRIO NOTURNA COM 100% DE ACRÉSCIMO</t>
  </si>
  <si>
    <t>AUXÍLIOS DECORRENTES DE JORNADA SUPLEMENTAR</t>
  </si>
  <si>
    <t>AUXÍLIO TRANSPORTE *</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</si>
  <si>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</si>
  <si>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</si>
  <si>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r>
      <rPr>
        <b/>
        <sz val="10"/>
        <rFont val="Arial"/>
        <family val="2"/>
      </rPr>
      <t>Auxílio Transporte</t>
    </r>
    <r>
      <rPr>
        <sz val="10"/>
        <rFont val="Arial"/>
        <family val="2"/>
      </rPr>
      <t xml:space="preserve">: Valor diário ( VT X 2 ). </t>
    </r>
    <r>
      <rPr>
        <sz val="10"/>
        <color rgb="FFFF0000"/>
        <rFont val="Arial"/>
        <family val="2"/>
      </rPr>
      <t>* Devido por dia e somente nos casos de H.E. de sábado, domingo ou feriado.</t>
    </r>
  </si>
  <si>
    <t>Desc. PAT (%)</t>
  </si>
  <si>
    <t>VALOR UNITÁRIO MENSAL (A+B+CITL)</t>
  </si>
  <si>
    <t>INSUMOS
(Vide planilha anexa)</t>
  </si>
  <si>
    <t>AUXÍLIO TRANSPORTE (Vide planilha)</t>
  </si>
  <si>
    <t>Município</t>
  </si>
  <si>
    <t>VALE TRANSPORTE</t>
  </si>
  <si>
    <t>V.U. (R$) *</t>
  </si>
  <si>
    <t>RAT ( 1%, 2% ou 3%) multiplicado pelo FAP (de 50 a 100%)</t>
  </si>
  <si>
    <r>
      <t xml:space="preserve">Encargos Sociais: </t>
    </r>
    <r>
      <rPr>
        <sz val="10"/>
        <rFont val="Arial"/>
        <family val="2"/>
      </rPr>
      <t xml:space="preserve">Percentual máximo de </t>
    </r>
    <r>
      <rPr>
        <sz val="10"/>
        <color rgb="FFFF0000"/>
        <rFont val="Arial"/>
        <family val="2"/>
      </rPr>
      <t>77,36%</t>
    </r>
    <r>
      <rPr>
        <sz val="10"/>
        <rFont val="Arial"/>
        <family val="2"/>
      </rPr>
      <t xml:space="preserve"> e contratação diferente de Trabalho Temporário, conforme planilha de "Encargos".</t>
    </r>
  </si>
  <si>
    <t>Unidade</t>
  </si>
  <si>
    <t>Descrição</t>
  </si>
  <si>
    <t>Álcool etílico 96 graus GL, frasco de 1 litro.</t>
  </si>
  <si>
    <t>Frasco</t>
  </si>
  <si>
    <t>Álcool gel para limpeza, 46,2 INPM, frasco de 500g.</t>
  </si>
  <si>
    <t>Sabonete líquido bactericida, frasco de 1 litro.</t>
  </si>
  <si>
    <t>Papel higiênico interfolhado, folha dupla, extra branco, macio, de primeira linha, caixa com 8.000 tamanho 10 x 20 cm, marcas de referência: Indaial e Inovatta.</t>
  </si>
  <si>
    <t>Caixa</t>
  </si>
  <si>
    <t>Papel toalha interfolhado, folha dupla, caixa com 2400 folhas em fardos, 22 x 22 cm, marcas de referência: Inovatta Santler e Kleenex.</t>
  </si>
  <si>
    <t>Água sanitária, base hipoclorito de sódio, com concentração mínima de 2% de cloro ativo, frasco de 1 litro, marcas de referência: Qboa, Brilhante ou Ypê.</t>
  </si>
  <si>
    <t>Detergente desengraxante, em gel, para remoção de fuligem, limo, gordura, para uso em piso, cerâmica, paredes, vidros, alumínios, etc.; frasco de 1 litro.</t>
  </si>
  <si>
    <t>Desinfetante líquido a base de pinho, frasco de 5 litros.</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</si>
  <si>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</si>
  <si>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</si>
  <si>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</si>
  <si>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</si>
  <si>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</si>
  <si>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</si>
  <si>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</si>
  <si>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</si>
  <si>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</si>
  <si>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</si>
  <si>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</si>
  <si>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</si>
  <si>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</si>
  <si>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</si>
  <si>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</si>
  <si>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</si>
  <si>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</si>
  <si>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</si>
  <si>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</si>
  <si>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</si>
  <si>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</si>
  <si>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</si>
  <si>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</si>
  <si>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</si>
  <si>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</si>
  <si>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</si>
  <si>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Mangueira de jardim, plástica, flexível, com bico e conexão, com 100 metros de comprimento.</t>
  </si>
  <si>
    <t>Pá para lixo, plástica, com cabo longo de madeira.</t>
  </si>
  <si>
    <t>Vassoura rastelo metálica, com cabo de madeira.</t>
  </si>
  <si>
    <t>Placa sinalizadora de piso molhado, em plástico reforçado, medidas aproximadas de 30 X 60 cm.</t>
  </si>
  <si>
    <t>Balde plástico, de 15 litros.</t>
  </si>
  <si>
    <t>PAD:</t>
  </si>
  <si>
    <t>Lavadora de alta pressão, 1800W.</t>
  </si>
  <si>
    <t xml:space="preserve">Calça de brim 100% algodão; cor preta; com bolsos laterais; cós com elástico e cordão. </t>
  </si>
  <si>
    <t>Camiseta de malha branca; 100% algodão; com mangas curtas.</t>
  </si>
  <si>
    <t>Camiseta de malha branca; 100% algodão; com mangas longas.</t>
  </si>
  <si>
    <t>Sapato; cor preta; em EVA; impermeável; solado em formato anabela totalmente antiderrapante; palmilhas com tratamento antimicrobiano; marcas de referência: Soft Works, Mameluko e Fujiwara.</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</si>
  <si>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</si>
  <si>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</si>
  <si>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</si>
  <si>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</si>
  <si>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</si>
  <si>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</si>
  <si>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</si>
  <si>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Aspirador de pó, líquido e sólido; profissional; 1600W; com sacos para reposição (se necessário).</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</si>
  <si>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</si>
  <si>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</si>
  <si>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</si>
  <si>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</si>
  <si>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</si>
  <si>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</si>
  <si>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</si>
  <si>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</si>
  <si>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</si>
  <si>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</si>
  <si>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Limpador multiuso, frasco de 500ml, marcas de referência: Veja, Ypê e Pratice.</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</si>
  <si>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</si>
  <si>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</si>
  <si>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</si>
  <si>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</si>
  <si>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</si>
  <si>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</si>
  <si>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Soma
por Posto</t>
  </si>
  <si>
    <t>Observações</t>
  </si>
  <si>
    <t>Data Proposta:</t>
  </si>
  <si>
    <r>
      <rPr>
        <b/>
        <sz val="10"/>
        <rFont val="Arial"/>
        <family val="2"/>
      </rPr>
      <t>Encargos Sociais</t>
    </r>
    <r>
      <rPr>
        <sz val="10"/>
        <rFont val="Arial"/>
        <family val="2"/>
      </rPr>
      <t>: Percentual máximo de 39,80% - Grupos 2.1 de encargos sociais;</t>
    </r>
  </si>
  <si>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</si>
  <si>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</si>
  <si>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</si>
  <si>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</si>
  <si>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27</t>
  </si>
  <si>
    <t>Cândido de Abreu</t>
  </si>
  <si>
    <t>Cantagalo</t>
  </si>
  <si>
    <t>Chopinzinho</t>
  </si>
  <si>
    <t>Clevelândia</t>
  </si>
  <si>
    <t>Coronel Vivida</t>
  </si>
  <si>
    <t>Guarapuava</t>
  </si>
  <si>
    <t>Imbituva</t>
  </si>
  <si>
    <t>Ipiranga</t>
  </si>
  <si>
    <t>Irati</t>
  </si>
  <si>
    <t>Laranjeiras do Sul</t>
  </si>
  <si>
    <t>Mallet</t>
  </si>
  <si>
    <t>Mangueirinha</t>
  </si>
  <si>
    <t>Manoel Ribas</t>
  </si>
  <si>
    <t>Palmas</t>
  </si>
  <si>
    <t>Palmital</t>
  </si>
  <si>
    <t>Pato Branco</t>
  </si>
  <si>
    <t>Pinhão</t>
  </si>
  <si>
    <t>Pitanga</t>
  </si>
  <si>
    <t>Prudentópolis</t>
  </si>
  <si>
    <t>Rebouças</t>
  </si>
  <si>
    <t>Reserva</t>
  </si>
  <si>
    <t>São João</t>
  </si>
  <si>
    <t>São João do Triunfo</t>
  </si>
  <si>
    <t>São Mateus do Sul</t>
  </si>
  <si>
    <t>Teixeira Soares</t>
  </si>
  <si>
    <t>Tibagi</t>
  </si>
  <si>
    <t>União da Vitória</t>
  </si>
  <si>
    <t>Serviços de Limpeza e Conservação - Polo 2 - Guarapuava</t>
  </si>
  <si>
    <t>Soma:</t>
  </si>
  <si>
    <t>CITL*:</t>
  </si>
  <si>
    <t>* Vide planilha CITL.</t>
  </si>
  <si>
    <t>Papel toalha interfolhado, folha dupla, caixa com 2400 folhas em fardos, 22 x 22 cm, marcas de referência: Inovatta Santher e Mili.</t>
  </si>
  <si>
    <t>* Os valores apresentados referem-se a pesquisa realizada em 20/02/2019 (Projeto Básico) e poderão ser alterados pela empresa, de acordo com os valores vigentes na data da Proposta.</t>
  </si>
  <si>
    <t>CUMULAÇÃO DE FUNÇÃO (Informar o valor pago por posto de 44 hrs)</t>
  </si>
  <si>
    <t>Blusa de moletom; cor preta; sem abertura frontal.</t>
  </si>
  <si>
    <t>OUTROS BENEFÍCIOS
(Valor Mensal)
Descrever Aqui</t>
  </si>
  <si>
    <t>PLANILHA DE FORMAÇÃO DE CUSTOS E PREÇOS - LICITANTE</t>
  </si>
  <si>
    <t>620/2019</t>
  </si>
  <si>
    <t>VALE-ALIMENTAÇÃO SUPLEMENTAR</t>
  </si>
  <si>
    <t>VALE-ALIMENTAÇÃO **</t>
  </si>
  <si>
    <t>BENEFÍCIO EXCLUSIVO - CCT SIEMACO</t>
  </si>
  <si>
    <t>–</t>
  </si>
  <si>
    <t>Vale-alimentação pago no gozo das férias, de acordo com a ocorrência de faltas, justificadas ou não, contadas a partir de 01/02/2019 (Cláusula Décima Terceira, Parágrafo Oitavo);</t>
  </si>
  <si>
    <t>Pago de acordo com a ocorrência do fato gerador.</t>
  </si>
  <si>
    <t>SITUAÇÃO</t>
  </si>
  <si>
    <t>VALOR DO VALE-ALIMENTAÇÃO</t>
  </si>
  <si>
    <t>VALOR DEVIDO</t>
  </si>
  <si>
    <t>Nenhuma falta.</t>
  </si>
  <si>
    <t>De 01 a 03 faltas.</t>
  </si>
  <si>
    <t>De 04 a 05 faltas.</t>
  </si>
  <si>
    <t>06 ou mais faltas.</t>
  </si>
  <si>
    <r>
      <rPr>
        <b/>
        <sz val="10"/>
        <rFont val="Arial"/>
        <family val="2"/>
      </rPr>
      <t>Auxílio Alimentação</t>
    </r>
    <r>
      <rPr>
        <sz val="10"/>
        <rFont val="Arial"/>
        <family val="2"/>
      </rPr>
      <t xml:space="preserve">: Valor diário ( VA / 30 ), conforme CCT. </t>
    </r>
    <r>
      <rPr>
        <sz val="10"/>
        <color rgb="FFFF0000"/>
        <rFont val="Arial"/>
        <family val="2"/>
      </rPr>
      <t>** No regime SDF, o valor será pago por dia efetivamente trabalhado.</t>
    </r>
  </si>
  <si>
    <t>VALE-ALIMENTAÇÃO (Mensal)</t>
  </si>
  <si>
    <t>DESCONTO DO PAT</t>
  </si>
  <si>
    <t>Kit completo para limpeza de vidros e forros, com alcance de no mínimo 3 metros, incluindo lavador, guias removíveis, raspadores, extensão, etc. Marca de referência: Unger e Bralimpia.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</si>
</sst>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61" x14ac:knownFonts="1">
    <font>
      <sz val="10"/>
      <name val="Arial"/>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10"/>
      <color rgb="FF00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b/>
      <sz val="11"/>
      <color theme="1"/>
      <name val="Arial"/>
      <family val="2"/>
    </font>
    <font>
      <sz val="10"/>
      <color rgb="FF0070C0"/>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sz val="9"/>
      <color indexed="81"/>
      <name val="Segoe UI"/>
      <family val="2"/>
    </font>
    <font>
      <b/>
      <sz val="9"/>
      <color indexed="81"/>
      <name val="Segoe UI"/>
      <family val="2"/>
    </font>
    <font>
      <b/>
      <sz val="9"/>
      <color rgb="FFFF0000"/>
      <name val="Arial"/>
      <family val="2"/>
    </font>
    <font>
      <sz val="10"/>
      <name val="Calibri"/>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4" tint="0.59996337778862885"/>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s>
  <cellStyleXfs count="10">
    <xf numFmtId="0" fontId="0" fillId="0" borderId="0"/>
    <xf numFmtId="165"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2" fillId="0" borderId="0"/>
    <xf numFmtId="165" fontId="2"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cellStyleXfs>
  <cellXfs count="730">
    <xf numFmtId="0" fontId="0" fillId="0" borderId="0" xfId="0"/>
    <xf numFmtId="167" fontId="4" fillId="0" borderId="0" xfId="0" applyNumberFormat="1" applyFont="1" applyProtection="1">
      <protection locked="0"/>
    </xf>
    <xf numFmtId="167" fontId="4" fillId="0" borderId="0" xfId="0" applyNumberFormat="1" applyFont="1" applyBorder="1" applyProtection="1">
      <protection locked="0"/>
    </xf>
    <xf numFmtId="0" fontId="4" fillId="0" borderId="0" xfId="0" applyFont="1" applyProtection="1">
      <protection locked="0"/>
    </xf>
    <xf numFmtId="0" fontId="8"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center"/>
      <protection locked="0"/>
    </xf>
    <xf numFmtId="10" fontId="14" fillId="0" borderId="0" xfId="0" applyNumberFormat="1" applyFont="1" applyProtection="1">
      <protection locked="0"/>
    </xf>
    <xf numFmtId="166" fontId="4" fillId="0" borderId="0" xfId="0" applyNumberFormat="1" applyFont="1" applyProtection="1">
      <protection locked="0"/>
    </xf>
    <xf numFmtId="10" fontId="14" fillId="0" borderId="0" xfId="0" applyNumberFormat="1" applyFont="1" applyBorder="1" applyProtection="1">
      <protection locked="0"/>
    </xf>
    <xf numFmtId="10" fontId="4" fillId="0" borderId="0" xfId="0" applyNumberFormat="1" applyFont="1" applyProtection="1">
      <protection locked="0"/>
    </xf>
    <xf numFmtId="10" fontId="10" fillId="0" borderId="27" xfId="0" applyNumberFormat="1" applyFont="1" applyBorder="1" applyAlignment="1" applyProtection="1">
      <alignment horizontal="justify" vertical="justify" wrapText="1"/>
      <protection locked="0"/>
    </xf>
    <xf numFmtId="0" fontId="10" fillId="0" borderId="28" xfId="0" applyFont="1" applyBorder="1" applyAlignment="1" applyProtection="1">
      <alignment horizontal="justify" vertical="justify"/>
      <protection locked="0"/>
    </xf>
    <xf numFmtId="0" fontId="4" fillId="0" borderId="0" xfId="0" applyFont="1" applyFill="1" applyBorder="1" applyProtection="1">
      <protection locked="0"/>
    </xf>
    <xf numFmtId="0" fontId="10" fillId="0" borderId="0" xfId="0" applyFont="1" applyFill="1" applyBorder="1" applyProtection="1">
      <protection locked="0"/>
    </xf>
    <xf numFmtId="0" fontId="3" fillId="0" borderId="0" xfId="0" applyFont="1" applyProtection="1">
      <protection locked="0"/>
    </xf>
    <xf numFmtId="0" fontId="3" fillId="0" borderId="0" xfId="0" applyFont="1" applyBorder="1" applyAlignment="1" applyProtection="1">
      <alignment horizontal="left"/>
      <protection locked="0"/>
    </xf>
    <xf numFmtId="166" fontId="15" fillId="0" borderId="0" xfId="0" applyNumberFormat="1" applyFont="1" applyFill="1" applyBorder="1" applyProtection="1">
      <protection locked="0"/>
    </xf>
    <xf numFmtId="167" fontId="3" fillId="0" borderId="0" xfId="0" applyNumberFormat="1" applyFont="1" applyFill="1" applyBorder="1" applyAlignment="1" applyProtection="1">
      <alignment horizontal="center"/>
      <protection locked="0"/>
    </xf>
    <xf numFmtId="10" fontId="6" fillId="4" borderId="3" xfId="0" applyNumberFormat="1" applyFont="1" applyFill="1" applyBorder="1" applyAlignment="1" applyProtection="1">
      <alignment vertical="center"/>
    </xf>
    <xf numFmtId="10" fontId="14" fillId="4" borderId="32" xfId="0" applyNumberFormat="1" applyFont="1" applyFill="1" applyBorder="1" applyAlignment="1" applyProtection="1">
      <alignment vertical="center"/>
    </xf>
    <xf numFmtId="10" fontId="6" fillId="3" borderId="20" xfId="0" applyNumberFormat="1" applyFont="1" applyFill="1" applyBorder="1" applyAlignment="1" applyProtection="1">
      <alignment vertical="center"/>
    </xf>
    <xf numFmtId="10" fontId="14" fillId="0" borderId="0" xfId="0" applyNumberFormat="1" applyFont="1" applyAlignment="1" applyProtection="1">
      <alignment vertical="center"/>
    </xf>
    <xf numFmtId="166" fontId="5" fillId="3" borderId="20" xfId="0" applyNumberFormat="1" applyFont="1" applyFill="1" applyBorder="1" applyAlignment="1" applyProtection="1">
      <alignment vertical="center"/>
    </xf>
    <xf numFmtId="10" fontId="6" fillId="3" borderId="20" xfId="0" applyNumberFormat="1" applyFont="1" applyFill="1" applyBorder="1" applyProtection="1"/>
    <xf numFmtId="166" fontId="5" fillId="3" borderId="20" xfId="0" applyNumberFormat="1" applyFont="1" applyFill="1" applyBorder="1" applyProtection="1"/>
    <xf numFmtId="166" fontId="11" fillId="3" borderId="20" xfId="0" applyNumberFormat="1" applyFont="1" applyFill="1" applyBorder="1" applyProtection="1"/>
    <xf numFmtId="10" fontId="6" fillId="4" borderId="20" xfId="0" applyNumberFormat="1" applyFont="1" applyFill="1" applyBorder="1" applyProtection="1"/>
    <xf numFmtId="10" fontId="6" fillId="4" borderId="33" xfId="0" applyNumberFormat="1" applyFont="1" applyFill="1" applyBorder="1" applyProtection="1"/>
    <xf numFmtId="166" fontId="3" fillId="4" borderId="2" xfId="0" applyNumberFormat="1" applyFont="1" applyFill="1" applyBorder="1" applyProtection="1"/>
    <xf numFmtId="10" fontId="14" fillId="3" borderId="26" xfId="0" applyNumberFormat="1" applyFont="1" applyFill="1" applyBorder="1" applyProtection="1"/>
    <xf numFmtId="167" fontId="3" fillId="3" borderId="20" xfId="0" applyNumberFormat="1" applyFont="1" applyFill="1" applyBorder="1" applyProtection="1"/>
    <xf numFmtId="166" fontId="14" fillId="4" borderId="20" xfId="0" applyNumberFormat="1" applyFont="1" applyFill="1" applyBorder="1" applyProtection="1"/>
    <xf numFmtId="166" fontId="3" fillId="0" borderId="2" xfId="0" applyNumberFormat="1" applyFont="1" applyBorder="1" applyProtection="1"/>
    <xf numFmtId="167" fontId="3" fillId="5" borderId="3" xfId="0" applyNumberFormat="1" applyFont="1" applyFill="1" applyBorder="1" applyProtection="1"/>
    <xf numFmtId="10" fontId="6" fillId="4" borderId="1" xfId="0" applyNumberFormat="1" applyFont="1" applyFill="1" applyBorder="1" applyProtection="1"/>
    <xf numFmtId="167" fontId="5" fillId="3" borderId="20" xfId="0" applyNumberFormat="1" applyFont="1" applyFill="1" applyBorder="1" applyProtection="1"/>
    <xf numFmtId="166" fontId="4" fillId="0" borderId="0" xfId="0" applyNumberFormat="1" applyFont="1" applyAlignment="1" applyProtection="1">
      <alignment vertical="center"/>
    </xf>
    <xf numFmtId="166" fontId="6" fillId="0" borderId="13" xfId="0" applyNumberFormat="1" applyFont="1" applyBorder="1" applyAlignment="1" applyProtection="1">
      <alignment horizontal="center" vertical="center"/>
    </xf>
    <xf numFmtId="167" fontId="3" fillId="3" borderId="20" xfId="0" applyNumberFormat="1" applyFont="1" applyFill="1" applyBorder="1" applyAlignment="1" applyProtection="1">
      <alignment vertical="center"/>
    </xf>
    <xf numFmtId="10" fontId="14" fillId="4" borderId="3" xfId="0" applyNumberFormat="1" applyFont="1" applyFill="1" applyBorder="1" applyAlignment="1" applyProtection="1">
      <alignment vertical="center"/>
    </xf>
    <xf numFmtId="0" fontId="8" fillId="0" borderId="3" xfId="0" applyFont="1" applyBorder="1" applyAlignment="1" applyProtection="1">
      <alignment horizontal="left"/>
    </xf>
    <xf numFmtId="168" fontId="3" fillId="2" borderId="3" xfId="0" applyNumberFormat="1" applyFont="1" applyFill="1" applyBorder="1" applyAlignment="1" applyProtection="1">
      <alignment horizontal="center"/>
    </xf>
    <xf numFmtId="167" fontId="3" fillId="0" borderId="3" xfId="0" applyNumberFormat="1" applyFont="1" applyFill="1" applyBorder="1" applyAlignment="1" applyProtection="1">
      <alignment horizontal="center"/>
    </xf>
    <xf numFmtId="167" fontId="3" fillId="0" borderId="0" xfId="0" applyNumberFormat="1" applyFont="1" applyFill="1" applyBorder="1" applyAlignment="1" applyProtection="1">
      <alignment horizontal="center"/>
    </xf>
    <xf numFmtId="0" fontId="8" fillId="0" borderId="0" xfId="0" applyFont="1" applyAlignment="1" applyProtection="1">
      <alignment horizontal="left"/>
    </xf>
    <xf numFmtId="0" fontId="3" fillId="0" borderId="0" xfId="0" applyFont="1" applyAlignment="1" applyProtection="1">
      <alignment horizontal="center"/>
    </xf>
    <xf numFmtId="0" fontId="3" fillId="0" borderId="0" xfId="0" applyFont="1" applyAlignment="1" applyProtection="1">
      <alignment horizontal="left"/>
    </xf>
    <xf numFmtId="167" fontId="3" fillId="0" borderId="0" xfId="0" applyNumberFormat="1" applyFont="1" applyAlignment="1" applyProtection="1">
      <alignment horizontal="left"/>
    </xf>
    <xf numFmtId="0" fontId="6" fillId="0" borderId="0" xfId="0" applyFont="1" applyAlignment="1" applyProtection="1">
      <alignment horizontal="center"/>
    </xf>
    <xf numFmtId="0" fontId="6" fillId="0" borderId="14" xfId="0" applyFont="1" applyFill="1" applyBorder="1" applyAlignment="1" applyProtection="1">
      <alignment horizontal="center"/>
    </xf>
    <xf numFmtId="0" fontId="3" fillId="0" borderId="15" xfId="0" applyFont="1" applyBorder="1" applyAlignment="1" applyProtection="1">
      <alignment horizontal="center"/>
    </xf>
    <xf numFmtId="9" fontId="3" fillId="2" borderId="10" xfId="2" applyFont="1" applyFill="1" applyBorder="1" applyAlignment="1" applyProtection="1">
      <alignment horizontal="center" vertical="center"/>
    </xf>
    <xf numFmtId="10" fontId="6" fillId="4" borderId="16" xfId="0" applyNumberFormat="1" applyFont="1" applyFill="1" applyBorder="1" applyAlignment="1" applyProtection="1">
      <alignment vertical="center"/>
    </xf>
    <xf numFmtId="0" fontId="6" fillId="0" borderId="18" xfId="0" applyFont="1" applyFill="1" applyBorder="1" applyAlignment="1" applyProtection="1">
      <alignment horizontal="center"/>
    </xf>
    <xf numFmtId="0" fontId="4" fillId="0" borderId="4" xfId="0" applyFont="1" applyBorder="1" applyAlignment="1" applyProtection="1">
      <alignment vertical="center"/>
    </xf>
    <xf numFmtId="167" fontId="4" fillId="0" borderId="11" xfId="0" applyNumberFormat="1" applyFont="1" applyBorder="1" applyAlignment="1" applyProtection="1">
      <alignment vertical="center"/>
    </xf>
    <xf numFmtId="166" fontId="3" fillId="2" borderId="8" xfId="0" applyNumberFormat="1" applyFont="1" applyFill="1" applyBorder="1" applyAlignment="1" applyProtection="1">
      <alignment vertical="center"/>
    </xf>
    <xf numFmtId="0" fontId="10" fillId="0" borderId="28" xfId="0" applyFont="1" applyBorder="1" applyAlignment="1" applyProtection="1">
      <alignment horizontal="justify" vertical="justify"/>
    </xf>
    <xf numFmtId="166" fontId="3" fillId="2" borderId="9" xfId="0" applyNumberFormat="1" applyFont="1" applyFill="1" applyBorder="1" applyAlignment="1" applyProtection="1">
      <alignment vertical="center"/>
    </xf>
    <xf numFmtId="0" fontId="3" fillId="3" borderId="19" xfId="0" applyFont="1" applyFill="1" applyBorder="1" applyAlignment="1" applyProtection="1">
      <alignment vertical="center"/>
    </xf>
    <xf numFmtId="167" fontId="3" fillId="3" borderId="12" xfId="0" applyNumberFormat="1" applyFont="1" applyFill="1" applyBorder="1" applyAlignment="1" applyProtection="1">
      <alignment vertical="center"/>
    </xf>
    <xf numFmtId="0" fontId="10" fillId="3" borderId="20" xfId="0" applyFont="1" applyFill="1" applyBorder="1" applyAlignment="1" applyProtection="1">
      <alignment horizontal="justify" vertical="justify"/>
    </xf>
    <xf numFmtId="0" fontId="4" fillId="0" borderId="0" xfId="0" applyFont="1" applyAlignment="1" applyProtection="1">
      <alignment vertical="center"/>
    </xf>
    <xf numFmtId="167" fontId="4" fillId="0" borderId="0" xfId="0" applyNumberFormat="1" applyFont="1" applyAlignment="1" applyProtection="1">
      <alignment vertical="center"/>
    </xf>
    <xf numFmtId="0" fontId="10" fillId="0" borderId="0" xfId="0" applyFont="1" applyProtection="1"/>
    <xf numFmtId="167" fontId="3" fillId="0" borderId="0" xfId="0" applyNumberFormat="1" applyFont="1" applyAlignment="1" applyProtection="1">
      <alignment vertical="center"/>
    </xf>
    <xf numFmtId="0" fontId="3" fillId="0" borderId="0" xfId="0" applyFont="1" applyAlignment="1" applyProtection="1">
      <alignment vertical="center"/>
    </xf>
    <xf numFmtId="167" fontId="3" fillId="2" borderId="10" xfId="0" applyNumberFormat="1" applyFont="1" applyFill="1" applyBorder="1" applyAlignment="1" applyProtection="1">
      <alignment horizontal="center" vertical="center"/>
    </xf>
    <xf numFmtId="0" fontId="4" fillId="0" borderId="21" xfId="0" applyFont="1" applyBorder="1" applyAlignment="1" applyProtection="1">
      <alignment vertical="center"/>
    </xf>
    <xf numFmtId="167" fontId="3" fillId="2" borderId="2" xfId="0" applyNumberFormat="1" applyFont="1" applyFill="1" applyBorder="1" applyAlignment="1" applyProtection="1">
      <alignment vertical="center"/>
    </xf>
    <xf numFmtId="10" fontId="10" fillId="0" borderId="27" xfId="0" applyNumberFormat="1" applyFont="1" applyBorder="1" applyAlignment="1" applyProtection="1">
      <alignment horizontal="justify" vertical="justify" wrapText="1"/>
    </xf>
    <xf numFmtId="0" fontId="4" fillId="0" borderId="5" xfId="0" applyFont="1" applyBorder="1" applyAlignment="1" applyProtection="1">
      <alignment vertical="center"/>
    </xf>
    <xf numFmtId="0" fontId="10" fillId="0" borderId="22" xfId="0" applyFont="1" applyBorder="1" applyAlignment="1" applyProtection="1">
      <alignment horizontal="justify" vertical="justify"/>
    </xf>
    <xf numFmtId="0" fontId="3" fillId="3" borderId="20" xfId="0" applyFont="1" applyFill="1" applyBorder="1" applyAlignment="1" applyProtection="1">
      <alignment vertical="center"/>
    </xf>
    <xf numFmtId="10" fontId="10" fillId="0" borderId="20" xfId="0" applyNumberFormat="1" applyFont="1" applyBorder="1" applyAlignment="1" applyProtection="1">
      <alignment horizontal="justify" vertical="justify" wrapText="1"/>
    </xf>
    <xf numFmtId="0" fontId="10" fillId="0" borderId="27" xfId="0" applyNumberFormat="1" applyFont="1" applyFill="1" applyBorder="1" applyAlignment="1" applyProtection="1">
      <alignment horizontal="justify" vertical="justify"/>
    </xf>
    <xf numFmtId="0" fontId="10" fillId="3" borderId="20" xfId="0" applyFont="1" applyFill="1" applyBorder="1" applyProtection="1"/>
    <xf numFmtId="167" fontId="4" fillId="0" borderId="0" xfId="0" applyNumberFormat="1" applyFont="1" applyProtection="1"/>
    <xf numFmtId="10" fontId="14" fillId="0" borderId="0" xfId="0" applyNumberFormat="1" applyFont="1" applyProtection="1"/>
    <xf numFmtId="166" fontId="4" fillId="0" borderId="0" xfId="0" applyNumberFormat="1" applyFont="1" applyProtection="1"/>
    <xf numFmtId="10" fontId="6" fillId="4" borderId="13" xfId="0" applyNumberFormat="1" applyFont="1" applyFill="1" applyBorder="1" applyAlignment="1" applyProtection="1">
      <alignment horizontal="center"/>
    </xf>
    <xf numFmtId="0" fontId="3" fillId="3" borderId="19" xfId="0" applyFont="1" applyFill="1" applyBorder="1" applyProtection="1"/>
    <xf numFmtId="0" fontId="4" fillId="0" borderId="0" xfId="0" applyFont="1" applyProtection="1"/>
    <xf numFmtId="167" fontId="4" fillId="3" borderId="12" xfId="0" applyNumberFormat="1" applyFont="1" applyFill="1" applyBorder="1" applyProtection="1"/>
    <xf numFmtId="10" fontId="14" fillId="0" borderId="24" xfId="0" applyNumberFormat="1" applyFont="1" applyBorder="1" applyProtection="1"/>
    <xf numFmtId="166" fontId="4" fillId="0" borderId="24" xfId="0" applyNumberFormat="1" applyFont="1" applyBorder="1" applyProtection="1"/>
    <xf numFmtId="0" fontId="3" fillId="0" borderId="25" xfId="0" applyFont="1" applyBorder="1" applyAlignment="1" applyProtection="1">
      <alignment horizontal="center"/>
    </xf>
    <xf numFmtId="167" fontId="4" fillId="0" borderId="0" xfId="0" applyNumberFormat="1" applyFont="1" applyBorder="1" applyProtection="1"/>
    <xf numFmtId="10" fontId="14" fillId="0" borderId="0" xfId="0" applyNumberFormat="1" applyFont="1" applyBorder="1" applyProtection="1"/>
    <xf numFmtId="166" fontId="4" fillId="0" borderId="0" xfId="0" applyNumberFormat="1" applyFont="1" applyBorder="1" applyProtection="1"/>
    <xf numFmtId="10" fontId="6" fillId="4" borderId="16" xfId="0" applyNumberFormat="1" applyFont="1" applyFill="1" applyBorder="1" applyAlignment="1" applyProtection="1">
      <alignment horizontal="center"/>
    </xf>
    <xf numFmtId="0" fontId="10" fillId="0" borderId="22" xfId="0" applyFont="1" applyBorder="1" applyProtection="1"/>
    <xf numFmtId="0" fontId="10" fillId="3" borderId="29" xfId="0" applyFont="1" applyFill="1" applyBorder="1" applyProtection="1"/>
    <xf numFmtId="0" fontId="4" fillId="0" borderId="25" xfId="0" applyFont="1" applyBorder="1" applyProtection="1"/>
    <xf numFmtId="0" fontId="10" fillId="3" borderId="20" xfId="0" applyFont="1" applyFill="1" applyBorder="1" applyAlignment="1" applyProtection="1">
      <alignment horizontal="left"/>
    </xf>
    <xf numFmtId="0" fontId="10" fillId="0" borderId="22" xfId="0" applyFont="1" applyBorder="1" applyAlignment="1" applyProtection="1">
      <alignment horizontal="left"/>
    </xf>
    <xf numFmtId="0" fontId="6" fillId="0" borderId="20" xfId="0" applyFont="1" applyFill="1" applyBorder="1" applyAlignment="1" applyProtection="1">
      <alignment horizontal="center"/>
    </xf>
    <xf numFmtId="167" fontId="3" fillId="2" borderId="10" xfId="0" applyNumberFormat="1" applyFont="1" applyFill="1" applyBorder="1" applyAlignment="1" applyProtection="1">
      <alignment horizontal="center"/>
    </xf>
    <xf numFmtId="166" fontId="6" fillId="4" borderId="13" xfId="0" applyNumberFormat="1" applyFont="1" applyFill="1" applyBorder="1" applyAlignment="1" applyProtection="1">
      <alignment horizontal="center"/>
    </xf>
    <xf numFmtId="0" fontId="4" fillId="0" borderId="23" xfId="0" applyFont="1" applyBorder="1" applyProtection="1"/>
    <xf numFmtId="0" fontId="3" fillId="2" borderId="4" xfId="0" applyFont="1" applyFill="1" applyBorder="1" applyProtection="1"/>
    <xf numFmtId="0" fontId="6" fillId="0" borderId="25" xfId="0" applyFont="1" applyBorder="1" applyProtection="1"/>
    <xf numFmtId="0" fontId="10" fillId="0" borderId="24" xfId="0" applyFont="1" applyBorder="1" applyProtection="1"/>
    <xf numFmtId="167" fontId="14" fillId="0" borderId="0" xfId="0" applyNumberFormat="1" applyFont="1" applyBorder="1" applyProtection="1"/>
    <xf numFmtId="0" fontId="10" fillId="0" borderId="30" xfId="0" applyFont="1" applyBorder="1" applyProtection="1"/>
    <xf numFmtId="0" fontId="7" fillId="0" borderId="19" xfId="0" applyFont="1" applyBorder="1" applyAlignment="1" applyProtection="1">
      <alignment horizontal="left"/>
    </xf>
    <xf numFmtId="167" fontId="4" fillId="0" borderId="12" xfId="0" applyNumberFormat="1" applyFont="1" applyBorder="1" applyProtection="1"/>
    <xf numFmtId="10" fontId="14" fillId="0" borderId="26" xfId="0" applyNumberFormat="1" applyFont="1" applyBorder="1" applyProtection="1"/>
    <xf numFmtId="0" fontId="6" fillId="0" borderId="2" xfId="0" applyFont="1" applyFill="1" applyBorder="1" applyAlignment="1" applyProtection="1">
      <alignment horizontal="center"/>
      <protection locked="0"/>
    </xf>
    <xf numFmtId="0" fontId="10" fillId="0" borderId="8" xfId="0" applyFont="1" applyBorder="1" applyProtection="1">
      <protection locked="0"/>
    </xf>
    <xf numFmtId="164" fontId="10" fillId="0" borderId="8" xfId="0" applyNumberFormat="1" applyFont="1" applyBorder="1" applyProtection="1">
      <protection locked="0"/>
    </xf>
    <xf numFmtId="0" fontId="6" fillId="0" borderId="7" xfId="0" applyFont="1" applyFill="1" applyBorder="1" applyAlignment="1" applyProtection="1">
      <alignment horizontal="center"/>
      <protection locked="0"/>
    </xf>
    <xf numFmtId="10" fontId="10" fillId="0" borderId="8" xfId="0" applyNumberFormat="1" applyFont="1" applyBorder="1" applyAlignment="1" applyProtection="1">
      <alignment horizontal="justify" vertical="justify" wrapText="1"/>
      <protection locked="0"/>
    </xf>
    <xf numFmtId="0" fontId="4" fillId="0" borderId="8" xfId="0" applyFont="1" applyBorder="1" applyProtection="1">
      <protection locked="0"/>
    </xf>
    <xf numFmtId="0" fontId="3" fillId="0" borderId="3" xfId="0" applyFont="1" applyBorder="1" applyAlignment="1" applyProtection="1">
      <alignment horizontal="center"/>
      <protection locked="0"/>
    </xf>
    <xf numFmtId="167" fontId="3" fillId="3" borderId="3" xfId="0" applyNumberFormat="1" applyFont="1" applyFill="1" applyBorder="1" applyProtection="1"/>
    <xf numFmtId="166" fontId="5" fillId="6" borderId="20" xfId="0" applyNumberFormat="1" applyFont="1" applyFill="1" applyBorder="1" applyProtection="1"/>
    <xf numFmtId="10" fontId="7" fillId="6" borderId="20" xfId="0" applyNumberFormat="1" applyFont="1" applyFill="1" applyBorder="1" applyAlignment="1" applyProtection="1">
      <alignment horizontal="right"/>
    </xf>
    <xf numFmtId="166" fontId="7" fillId="6" borderId="20" xfId="0" applyNumberFormat="1" applyFont="1" applyFill="1" applyBorder="1" applyAlignment="1" applyProtection="1">
      <alignment horizontal="right"/>
    </xf>
    <xf numFmtId="0" fontId="8" fillId="0" borderId="38" xfId="0" applyFont="1" applyBorder="1" applyAlignment="1" applyProtection="1">
      <alignment horizontal="left"/>
      <protection locked="0"/>
    </xf>
    <xf numFmtId="0" fontId="8" fillId="0" borderId="41" xfId="0" applyFont="1" applyBorder="1" applyAlignment="1" applyProtection="1">
      <alignment horizontal="left"/>
      <protection locked="0"/>
    </xf>
    <xf numFmtId="0" fontId="8" fillId="0" borderId="32" xfId="0" applyFont="1" applyBorder="1" applyAlignment="1" applyProtection="1">
      <alignment horizontal="left"/>
      <protection locked="0"/>
    </xf>
    <xf numFmtId="10" fontId="3" fillId="0" borderId="0" xfId="0" applyNumberFormat="1" applyFont="1" applyBorder="1" applyAlignment="1" applyProtection="1">
      <alignment horizontal="left"/>
      <protection locked="0"/>
    </xf>
    <xf numFmtId="0" fontId="6"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1" xfId="0" applyFont="1" applyFill="1" applyBorder="1" applyProtection="1">
      <protection locked="0"/>
    </xf>
    <xf numFmtId="0" fontId="3" fillId="0" borderId="8" xfId="0" applyFont="1" applyBorder="1" applyAlignment="1" applyProtection="1">
      <alignment horizontal="center"/>
      <protection locked="0"/>
    </xf>
    <xf numFmtId="0" fontId="3" fillId="0" borderId="8" xfId="0" applyFont="1" applyBorder="1" applyProtection="1">
      <protection locked="0"/>
    </xf>
    <xf numFmtId="166" fontId="4" fillId="0" borderId="3" xfId="0" applyNumberFormat="1" applyFont="1" applyBorder="1" applyAlignment="1" applyProtection="1">
      <alignment vertical="center"/>
    </xf>
    <xf numFmtId="164" fontId="4" fillId="5" borderId="3" xfId="3" applyFont="1" applyFill="1" applyBorder="1" applyAlignment="1" applyProtection="1">
      <alignment vertical="center"/>
    </xf>
    <xf numFmtId="10" fontId="14" fillId="3" borderId="3" xfId="0" applyNumberFormat="1" applyFont="1" applyFill="1" applyBorder="1" applyAlignment="1" applyProtection="1">
      <alignment vertical="center"/>
    </xf>
    <xf numFmtId="167" fontId="3" fillId="3" borderId="3" xfId="0" applyNumberFormat="1" applyFont="1" applyFill="1" applyBorder="1" applyAlignment="1" applyProtection="1">
      <alignment vertical="center"/>
    </xf>
    <xf numFmtId="10" fontId="3" fillId="3" borderId="3" xfId="0" applyNumberFormat="1" applyFont="1" applyFill="1" applyBorder="1" applyAlignment="1" applyProtection="1">
      <alignment vertical="center"/>
    </xf>
    <xf numFmtId="10" fontId="6" fillId="3" borderId="3" xfId="0" applyNumberFormat="1" applyFont="1" applyFill="1" applyBorder="1" applyAlignment="1" applyProtection="1">
      <alignment vertical="center"/>
    </xf>
    <xf numFmtId="166" fontId="3" fillId="3" borderId="3" xfId="0" applyNumberFormat="1" applyFont="1" applyFill="1" applyBorder="1" applyAlignment="1" applyProtection="1">
      <alignment vertical="center"/>
    </xf>
    <xf numFmtId="167" fontId="3" fillId="2" borderId="3" xfId="0" applyNumberFormat="1" applyFont="1" applyFill="1" applyBorder="1" applyAlignment="1" applyProtection="1">
      <alignment vertical="center"/>
    </xf>
    <xf numFmtId="10" fontId="6" fillId="4" borderId="3" xfId="0" applyNumberFormat="1" applyFont="1" applyFill="1" applyBorder="1" applyProtection="1"/>
    <xf numFmtId="166" fontId="3" fillId="0" borderId="3" xfId="0" applyNumberFormat="1" applyFont="1" applyBorder="1" applyProtection="1"/>
    <xf numFmtId="10" fontId="3" fillId="3" borderId="3" xfId="0" applyNumberFormat="1" applyFont="1" applyFill="1" applyBorder="1" applyProtection="1"/>
    <xf numFmtId="166" fontId="4" fillId="3" borderId="3" xfId="0" applyNumberFormat="1" applyFont="1" applyFill="1" applyBorder="1" applyAlignment="1" applyProtection="1">
      <alignment vertical="center"/>
    </xf>
    <xf numFmtId="166" fontId="11" fillId="6" borderId="28" xfId="0" applyNumberFormat="1" applyFont="1" applyFill="1" applyBorder="1" applyAlignment="1" applyProtection="1">
      <alignment vertical="center"/>
    </xf>
    <xf numFmtId="10" fontId="14" fillId="6" borderId="43" xfId="0" applyNumberFormat="1" applyFont="1" applyFill="1" applyBorder="1" applyAlignment="1" applyProtection="1">
      <alignment vertical="center"/>
    </xf>
    <xf numFmtId="0" fontId="3" fillId="5" borderId="11"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4" fillId="0" borderId="8" xfId="0" applyFont="1" applyBorder="1" applyAlignment="1" applyProtection="1">
      <alignment shrinkToFit="1"/>
      <protection locked="0"/>
    </xf>
    <xf numFmtId="0" fontId="7" fillId="0" borderId="0" xfId="0" applyFont="1" applyAlignment="1" applyProtection="1">
      <alignment horizontal="left"/>
    </xf>
    <xf numFmtId="166" fontId="6" fillId="5" borderId="17" xfId="0" applyNumberFormat="1" applyFont="1" applyFill="1" applyBorder="1" applyAlignment="1" applyProtection="1">
      <alignment horizontal="center" vertical="center"/>
    </xf>
    <xf numFmtId="0" fontId="7" fillId="0" borderId="0" xfId="0" applyFont="1" applyAlignment="1" applyProtection="1">
      <alignment horizontal="left" vertical="center"/>
    </xf>
    <xf numFmtId="0" fontId="13" fillId="0" borderId="0" xfId="0" applyFont="1" applyAlignment="1" applyProtection="1">
      <alignment vertical="center"/>
    </xf>
    <xf numFmtId="0" fontId="7" fillId="0" borderId="3" xfId="0" applyFont="1" applyBorder="1" applyAlignment="1" applyProtection="1">
      <alignment horizontal="center" vertical="center"/>
    </xf>
    <xf numFmtId="167" fontId="3" fillId="2" borderId="34" xfId="0" applyNumberFormat="1" applyFont="1" applyFill="1" applyBorder="1" applyAlignment="1" applyProtection="1">
      <alignment horizontal="center" vertical="center"/>
    </xf>
    <xf numFmtId="0" fontId="4" fillId="5" borderId="7" xfId="0" applyFont="1" applyFill="1" applyBorder="1" applyAlignment="1" applyProtection="1">
      <alignment vertical="center"/>
    </xf>
    <xf numFmtId="0" fontId="3" fillId="0" borderId="3" xfId="0" applyFont="1" applyBorder="1" applyAlignment="1" applyProtection="1">
      <alignment horizontal="center" vertical="center"/>
    </xf>
    <xf numFmtId="10" fontId="3" fillId="2" borderId="3" xfId="0" applyNumberFormat="1" applyFont="1" applyFill="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6" fillId="0" borderId="2" xfId="0" applyFont="1" applyFill="1" applyBorder="1" applyAlignment="1" applyProtection="1">
      <alignment horizontal="center"/>
    </xf>
    <xf numFmtId="0" fontId="4" fillId="0" borderId="3" xfId="0" applyFont="1" applyBorder="1" applyAlignment="1" applyProtection="1">
      <alignment vertical="center"/>
    </xf>
    <xf numFmtId="0" fontId="3" fillId="0" borderId="3" xfId="0" applyFont="1" applyBorder="1" applyAlignment="1" applyProtection="1">
      <alignment vertical="center"/>
    </xf>
    <xf numFmtId="0" fontId="16" fillId="0" borderId="3" xfId="0" applyFont="1" applyBorder="1" applyAlignment="1" applyProtection="1">
      <alignment horizontal="justify" wrapText="1"/>
    </xf>
    <xf numFmtId="10" fontId="4" fillId="0" borderId="0" xfId="0" applyNumberFormat="1" applyFont="1" applyAlignment="1" applyProtection="1">
      <alignment vertical="center"/>
    </xf>
    <xf numFmtId="0" fontId="6" fillId="0" borderId="7" xfId="0" applyFont="1" applyFill="1" applyBorder="1" applyAlignment="1" applyProtection="1">
      <alignment horizontal="center"/>
    </xf>
    <xf numFmtId="0" fontId="3" fillId="0" borderId="35" xfId="0" applyFont="1" applyBorder="1" applyAlignment="1" applyProtection="1">
      <alignment horizontal="center" vertical="center"/>
    </xf>
    <xf numFmtId="10" fontId="3" fillId="2" borderId="36" xfId="0" applyNumberFormat="1" applyFont="1" applyFill="1" applyBorder="1" applyAlignment="1" applyProtection="1">
      <alignment horizontal="center" vertical="center"/>
    </xf>
    <xf numFmtId="10" fontId="6" fillId="4" borderId="37" xfId="0" applyNumberFormat="1" applyFont="1" applyFill="1" applyBorder="1" applyAlignment="1" applyProtection="1">
      <alignment vertical="center"/>
    </xf>
    <xf numFmtId="166" fontId="6" fillId="0" borderId="35" xfId="0" applyNumberFormat="1" applyFont="1" applyBorder="1" applyAlignment="1" applyProtection="1">
      <alignment horizontal="center" vertical="center"/>
    </xf>
    <xf numFmtId="0" fontId="4" fillId="0" borderId="1" xfId="0" applyFont="1" applyBorder="1" applyAlignment="1" applyProtection="1">
      <alignment horizontal="left"/>
    </xf>
    <xf numFmtId="0" fontId="13" fillId="0" borderId="0" xfId="0" applyFont="1" applyBorder="1" applyAlignment="1" applyProtection="1">
      <alignment horizontal="left"/>
    </xf>
    <xf numFmtId="0" fontId="3" fillId="0" borderId="38" xfId="0" applyFont="1" applyBorder="1" applyAlignment="1" applyProtection="1">
      <alignment horizontal="center" vertical="center"/>
    </xf>
    <xf numFmtId="10" fontId="6" fillId="4" borderId="39" xfId="0" applyNumberFormat="1" applyFont="1" applyFill="1" applyBorder="1" applyAlignment="1" applyProtection="1">
      <alignment vertical="center"/>
    </xf>
    <xf numFmtId="0" fontId="4" fillId="0" borderId="3" xfId="0" applyFont="1" applyBorder="1" applyAlignment="1" applyProtection="1">
      <alignment horizontal="justify" vertical="center"/>
    </xf>
    <xf numFmtId="0" fontId="4" fillId="0" borderId="8" xfId="0" applyFont="1" applyBorder="1" applyProtection="1"/>
    <xf numFmtId="0" fontId="3" fillId="0" borderId="0" xfId="0" applyFont="1" applyBorder="1" applyAlignment="1" applyProtection="1">
      <alignment horizontal="left"/>
    </xf>
    <xf numFmtId="10" fontId="3" fillId="2" borderId="40" xfId="0" applyNumberFormat="1"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0" fontId="16" fillId="0" borderId="3" xfId="0" applyFont="1" applyBorder="1" applyAlignment="1" applyProtection="1">
      <alignment horizontal="justify" vertical="center" wrapText="1"/>
    </xf>
    <xf numFmtId="0" fontId="4" fillId="5" borderId="41" xfId="0" applyFont="1" applyFill="1" applyBorder="1" applyProtection="1"/>
    <xf numFmtId="0" fontId="3" fillId="0" borderId="3" xfId="0" applyFont="1" applyBorder="1" applyProtection="1"/>
    <xf numFmtId="0" fontId="3" fillId="3" borderId="3" xfId="0" applyFont="1" applyFill="1" applyBorder="1" applyProtection="1"/>
    <xf numFmtId="0" fontId="3" fillId="0" borderId="0" xfId="0" applyFont="1" applyFill="1" applyBorder="1" applyAlignment="1" applyProtection="1">
      <alignment vertical="center"/>
    </xf>
    <xf numFmtId="0" fontId="6" fillId="5" borderId="7" xfId="0" applyFont="1" applyFill="1" applyBorder="1" applyAlignment="1" applyProtection="1">
      <alignment horizontal="center"/>
    </xf>
    <xf numFmtId="0" fontId="3" fillId="5" borderId="7" xfId="0" applyFont="1" applyFill="1" applyBorder="1" applyAlignment="1" applyProtection="1">
      <alignment horizontal="center" vertical="center"/>
    </xf>
    <xf numFmtId="10" fontId="3" fillId="2" borderId="42" xfId="0" applyNumberFormat="1" applyFont="1" applyFill="1" applyBorder="1" applyAlignment="1" applyProtection="1">
      <alignment horizontal="center" vertical="center"/>
    </xf>
    <xf numFmtId="10" fontId="6" fillId="4" borderId="7" xfId="0" applyNumberFormat="1" applyFont="1" applyFill="1" applyBorder="1" applyAlignment="1" applyProtection="1">
      <alignment vertical="center"/>
    </xf>
    <xf numFmtId="166" fontId="6" fillId="5" borderId="38" xfId="0" applyNumberFormat="1" applyFont="1" applyFill="1" applyBorder="1" applyAlignment="1" applyProtection="1">
      <alignment horizontal="center" vertical="center"/>
    </xf>
    <xf numFmtId="0" fontId="6" fillId="5" borderId="2" xfId="0" applyFont="1" applyFill="1" applyBorder="1" applyAlignment="1" applyProtection="1">
      <alignment horizontal="center"/>
    </xf>
    <xf numFmtId="0" fontId="16" fillId="5" borderId="3" xfId="0" applyFont="1" applyFill="1" applyBorder="1" applyAlignment="1" applyProtection="1">
      <alignment horizontal="justify" wrapText="1"/>
    </xf>
    <xf numFmtId="0" fontId="6" fillId="5" borderId="8" xfId="0" applyFont="1" applyFill="1" applyBorder="1" applyAlignment="1" applyProtection="1">
      <alignment horizontal="center"/>
    </xf>
    <xf numFmtId="0" fontId="10" fillId="5" borderId="8" xfId="0" applyFont="1" applyFill="1" applyBorder="1" applyAlignment="1" applyProtection="1">
      <alignment vertical="justify"/>
    </xf>
    <xf numFmtId="0" fontId="16" fillId="5" borderId="3" xfId="0" applyFont="1" applyFill="1" applyBorder="1" applyAlignment="1" applyProtection="1">
      <alignment horizontal="justify" vertical="top" wrapText="1"/>
    </xf>
    <xf numFmtId="0" fontId="8" fillId="5" borderId="8" xfId="0" applyFont="1" applyFill="1" applyBorder="1" applyProtection="1"/>
    <xf numFmtId="0" fontId="3" fillId="3" borderId="3" xfId="0" applyFont="1" applyFill="1" applyBorder="1" applyAlignment="1" applyProtection="1">
      <alignment vertical="center"/>
    </xf>
    <xf numFmtId="0" fontId="10" fillId="3" borderId="8" xfId="0" applyFont="1" applyFill="1" applyBorder="1" applyProtection="1"/>
    <xf numFmtId="10" fontId="6" fillId="3" borderId="3" xfId="0" applyNumberFormat="1" applyFont="1" applyFill="1" applyBorder="1" applyAlignment="1" applyProtection="1">
      <alignment horizontal="center" vertical="center"/>
    </xf>
    <xf numFmtId="166" fontId="6" fillId="3" borderId="3" xfId="0" applyNumberFormat="1" applyFont="1" applyFill="1" applyBorder="1" applyAlignment="1" applyProtection="1">
      <alignment horizontal="center" vertical="center"/>
    </xf>
    <xf numFmtId="0" fontId="3" fillId="6" borderId="1" xfId="0" applyFont="1" applyFill="1" applyBorder="1" applyAlignment="1" applyProtection="1">
      <alignment vertical="center"/>
    </xf>
    <xf numFmtId="10" fontId="4" fillId="6" borderId="11" xfId="0" applyNumberFormat="1" applyFont="1" applyFill="1" applyBorder="1" applyAlignment="1" applyProtection="1">
      <alignment vertical="center"/>
    </xf>
    <xf numFmtId="10" fontId="8" fillId="6" borderId="5" xfId="0" applyNumberFormat="1" applyFont="1" applyFill="1" applyBorder="1" applyAlignment="1" applyProtection="1">
      <alignment horizontal="justify" vertical="justify" wrapText="1"/>
    </xf>
    <xf numFmtId="0" fontId="7" fillId="0" borderId="0" xfId="0" applyFont="1" applyAlignment="1" applyProtection="1">
      <alignment vertical="center"/>
    </xf>
    <xf numFmtId="0" fontId="7" fillId="0" borderId="0" xfId="0" applyFont="1" applyProtection="1"/>
    <xf numFmtId="0" fontId="3" fillId="0" borderId="3" xfId="0" applyFont="1" applyFill="1" applyBorder="1" applyAlignment="1" applyProtection="1">
      <alignment vertical="center"/>
    </xf>
    <xf numFmtId="166" fontId="6" fillId="5" borderId="13" xfId="0" applyNumberFormat="1" applyFont="1" applyFill="1" applyBorder="1" applyAlignment="1" applyProtection="1">
      <alignment horizontal="center"/>
    </xf>
    <xf numFmtId="167" fontId="3" fillId="5" borderId="5" xfId="0" applyNumberFormat="1" applyFont="1" applyFill="1" applyBorder="1" applyProtection="1"/>
    <xf numFmtId="167" fontId="3" fillId="5" borderId="6" xfId="0" applyNumberFormat="1" applyFont="1" applyFill="1" applyBorder="1" applyProtection="1"/>
    <xf numFmtId="0" fontId="4" fillId="0" borderId="24" xfId="0" applyFont="1" applyBorder="1" applyProtection="1"/>
    <xf numFmtId="0" fontId="10" fillId="0" borderId="24" xfId="0" applyFont="1" applyBorder="1" applyAlignment="1" applyProtection="1">
      <alignment horizontal="left"/>
    </xf>
    <xf numFmtId="0" fontId="3" fillId="5" borderId="31" xfId="0" applyFont="1" applyFill="1" applyBorder="1" applyAlignment="1" applyProtection="1">
      <alignment horizontal="left"/>
    </xf>
    <xf numFmtId="0" fontId="3" fillId="6" borderId="19" xfId="0" applyFont="1" applyFill="1" applyBorder="1" applyProtection="1"/>
    <xf numFmtId="167" fontId="4" fillId="6" borderId="12" xfId="0" applyNumberFormat="1" applyFont="1" applyFill="1" applyBorder="1" applyProtection="1"/>
    <xf numFmtId="10" fontId="14" fillId="6" borderId="26" xfId="0" applyNumberFormat="1" applyFont="1" applyFill="1" applyBorder="1" applyProtection="1"/>
    <xf numFmtId="0" fontId="10" fillId="6" borderId="20" xfId="0" applyFont="1" applyFill="1" applyBorder="1" applyAlignment="1" applyProtection="1">
      <alignment horizontal="left"/>
    </xf>
    <xf numFmtId="0" fontId="4" fillId="5" borderId="4" xfId="0" applyFont="1" applyFill="1" applyBorder="1" applyProtection="1"/>
    <xf numFmtId="0" fontId="3" fillId="6" borderId="19" xfId="0" applyFont="1" applyFill="1" applyBorder="1" applyAlignment="1" applyProtection="1">
      <alignment horizontal="left"/>
    </xf>
    <xf numFmtId="0" fontId="10" fillId="6" borderId="20" xfId="0" applyFont="1" applyFill="1" applyBorder="1" applyProtection="1"/>
    <xf numFmtId="167" fontId="19" fillId="2" borderId="2" xfId="0" applyNumberFormat="1" applyFont="1" applyFill="1" applyBorder="1" applyAlignment="1" applyProtection="1">
      <alignment vertical="center"/>
    </xf>
    <xf numFmtId="167" fontId="19" fillId="3" borderId="3" xfId="0" applyNumberFormat="1" applyFont="1" applyFill="1" applyBorder="1" applyAlignment="1" applyProtection="1">
      <alignment vertical="center"/>
    </xf>
    <xf numFmtId="0" fontId="8" fillId="0" borderId="38" xfId="0" applyFont="1" applyBorder="1" applyAlignment="1" applyProtection="1">
      <alignment horizontal="left"/>
    </xf>
    <xf numFmtId="0" fontId="8" fillId="0" borderId="41" xfId="0" applyFont="1" applyBorder="1" applyAlignment="1" applyProtection="1">
      <alignment horizontal="left"/>
    </xf>
    <xf numFmtId="0" fontId="8" fillId="0" borderId="32" xfId="0" applyFont="1" applyBorder="1" applyAlignment="1" applyProtection="1">
      <alignment horizontal="left"/>
    </xf>
    <xf numFmtId="10" fontId="3" fillId="0" borderId="0" xfId="0" applyNumberFormat="1" applyFont="1" applyBorder="1" applyAlignment="1" applyProtection="1">
      <alignment horizontal="left"/>
    </xf>
    <xf numFmtId="0" fontId="6"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1" xfId="0" applyFont="1" applyFill="1" applyBorder="1" applyProtection="1"/>
    <xf numFmtId="0" fontId="3" fillId="5" borderId="11" xfId="0" applyFont="1" applyFill="1" applyBorder="1" applyAlignment="1" applyProtection="1">
      <alignment horizontal="left"/>
    </xf>
    <xf numFmtId="0" fontId="3" fillId="5" borderId="8" xfId="0" applyFont="1" applyFill="1" applyBorder="1" applyAlignment="1" applyProtection="1">
      <alignment horizontal="left"/>
    </xf>
    <xf numFmtId="0" fontId="3" fillId="0" borderId="8" xfId="0" applyFont="1" applyBorder="1" applyAlignment="1" applyProtection="1">
      <alignment horizontal="center"/>
    </xf>
    <xf numFmtId="0" fontId="3" fillId="0" borderId="3" xfId="0" applyFont="1" applyBorder="1" applyAlignment="1" applyProtection="1">
      <alignment horizontal="center"/>
    </xf>
    <xf numFmtId="0" fontId="4" fillId="0" borderId="0" xfId="0" applyFont="1" applyAlignment="1" applyProtection="1">
      <alignment horizontal="center"/>
    </xf>
    <xf numFmtId="0" fontId="10" fillId="0" borderId="8" xfId="0" applyFont="1" applyBorder="1" applyProtection="1"/>
    <xf numFmtId="164" fontId="10" fillId="0" borderId="8" xfId="0" applyNumberFormat="1" applyFont="1" applyBorder="1" applyProtection="1"/>
    <xf numFmtId="10" fontId="10" fillId="0" borderId="8" xfId="0" applyNumberFormat="1" applyFont="1" applyBorder="1" applyAlignment="1" applyProtection="1">
      <alignment horizontal="justify" vertical="justify" wrapText="1"/>
    </xf>
    <xf numFmtId="0" fontId="4" fillId="0" borderId="8" xfId="0" applyFont="1" applyBorder="1" applyAlignment="1" applyProtection="1">
      <alignment shrinkToFit="1"/>
    </xf>
    <xf numFmtId="0" fontId="3" fillId="0" borderId="8" xfId="0" applyFont="1" applyBorder="1" applyProtection="1"/>
    <xf numFmtId="166" fontId="15" fillId="0" borderId="0" xfId="0" applyNumberFormat="1" applyFont="1" applyFill="1" applyBorder="1" applyProtection="1"/>
    <xf numFmtId="0" fontId="10" fillId="0" borderId="0" xfId="0" applyFont="1" applyFill="1" applyBorder="1" applyProtection="1"/>
    <xf numFmtId="0" fontId="3" fillId="0" borderId="0" xfId="0" applyFont="1" applyProtection="1"/>
    <xf numFmtId="0" fontId="4" fillId="0" borderId="0" xfId="0" applyFont="1" applyFill="1" applyBorder="1" applyProtection="1"/>
    <xf numFmtId="10" fontId="4" fillId="0" borderId="0" xfId="0" applyNumberFormat="1" applyFont="1" applyProtection="1"/>
    <xf numFmtId="0" fontId="20" fillId="0" borderId="0" xfId="0" applyFont="1"/>
    <xf numFmtId="0" fontId="0" fillId="0" borderId="0" xfId="0" applyProtection="1"/>
    <xf numFmtId="0" fontId="21" fillId="0" borderId="3" xfId="0" applyFont="1" applyFill="1" applyBorder="1" applyAlignment="1" applyProtection="1">
      <alignment horizontal="center" vertical="center"/>
    </xf>
    <xf numFmtId="2" fontId="21" fillId="9" borderId="0" xfId="0" applyNumberFormat="1" applyFont="1" applyFill="1" applyBorder="1" applyAlignment="1" applyProtection="1">
      <alignment horizontal="center" vertical="center"/>
    </xf>
    <xf numFmtId="4" fontId="2" fillId="9" borderId="0" xfId="4" applyNumberFormat="1" applyFont="1" applyFill="1" applyBorder="1" applyAlignment="1" applyProtection="1">
      <alignment horizontal="center" vertical="center" wrapText="1"/>
    </xf>
    <xf numFmtId="0" fontId="2" fillId="0" borderId="0" xfId="0" applyFont="1"/>
    <xf numFmtId="0" fontId="0" fillId="9" borderId="0" xfId="0" applyFill="1"/>
    <xf numFmtId="0" fontId="21" fillId="9" borderId="0" xfId="0" applyFont="1" applyFill="1" applyBorder="1" applyAlignment="1" applyProtection="1">
      <alignment horizontal="center" vertical="center"/>
    </xf>
    <xf numFmtId="0" fontId="21" fillId="9" borderId="0" xfId="0" applyFont="1" applyFill="1" applyBorder="1" applyAlignment="1" applyProtection="1">
      <alignment horizontal="left" vertical="center" wrapText="1"/>
    </xf>
    <xf numFmtId="0" fontId="2" fillId="9" borderId="0" xfId="0" applyFont="1" applyFill="1" applyProtection="1"/>
    <xf numFmtId="0" fontId="2" fillId="0" borderId="0" xfId="0" applyFont="1" applyProtection="1"/>
    <xf numFmtId="4" fontId="7" fillId="7" borderId="20" xfId="4" applyNumberFormat="1" applyFont="1" applyFill="1" applyBorder="1" applyAlignment="1" applyProtection="1">
      <alignment horizontal="right" vertical="center" wrapText="1" indent="1"/>
    </xf>
    <xf numFmtId="10" fontId="10" fillId="0" borderId="3" xfId="0" applyNumberFormat="1" applyFont="1" applyBorder="1" applyAlignment="1" applyProtection="1">
      <alignment horizontal="justify" vertical="center"/>
    </xf>
    <xf numFmtId="0" fontId="10" fillId="0" borderId="0" xfId="0" applyFont="1" applyAlignment="1"/>
    <xf numFmtId="167" fontId="7" fillId="9" borderId="3" xfId="0" applyNumberFormat="1" applyFont="1" applyFill="1" applyBorder="1" applyAlignment="1" applyProtection="1">
      <alignment horizontal="right" vertical="center" indent="1"/>
    </xf>
    <xf numFmtId="0" fontId="2" fillId="0" borderId="0" xfId="0" applyFont="1" applyAlignment="1">
      <alignment horizontal="right" vertical="center" indent="1"/>
    </xf>
    <xf numFmtId="10" fontId="10" fillId="9" borderId="25" xfId="0" applyNumberFormat="1" applyFont="1" applyFill="1" applyBorder="1" applyAlignment="1" applyProtection="1">
      <alignment horizontal="justify" vertical="center"/>
    </xf>
    <xf numFmtId="10" fontId="10" fillId="0" borderId="25" xfId="0" applyNumberFormat="1" applyFont="1" applyBorder="1" applyAlignment="1" applyProtection="1">
      <alignment horizontal="justify" vertical="center"/>
    </xf>
    <xf numFmtId="0" fontId="31" fillId="0" borderId="0" xfId="0" applyFont="1" applyFill="1" applyBorder="1" applyAlignment="1" applyProtection="1">
      <alignment horizontal="center" vertical="center"/>
    </xf>
    <xf numFmtId="0" fontId="31" fillId="0" borderId="0" xfId="0" applyFont="1" applyFill="1" applyBorder="1" applyProtection="1"/>
    <xf numFmtId="0" fontId="27" fillId="0" borderId="0" xfId="4" applyFont="1" applyFill="1" applyBorder="1" applyAlignment="1" applyProtection="1">
      <alignment horizontal="center" vertical="center"/>
    </xf>
    <xf numFmtId="0" fontId="27" fillId="0" borderId="0" xfId="4" applyFont="1" applyFill="1" applyBorder="1" applyAlignment="1" applyProtection="1">
      <alignment horizontal="center" wrapText="1"/>
    </xf>
    <xf numFmtId="0" fontId="2" fillId="0" borderId="0" xfId="0" applyFont="1" applyFill="1" applyProtection="1"/>
    <xf numFmtId="0" fontId="0" fillId="0" borderId="0" xfId="0" applyFill="1" applyProtection="1"/>
    <xf numFmtId="0" fontId="0" fillId="0" borderId="0" xfId="0" applyFill="1"/>
    <xf numFmtId="0" fontId="2" fillId="0" borderId="0" xfId="0" applyFont="1" applyFill="1"/>
    <xf numFmtId="0" fontId="2" fillId="0" borderId="0" xfId="0" applyFont="1" applyFill="1" applyAlignment="1">
      <alignment horizontal="right" vertical="center" indent="1"/>
    </xf>
    <xf numFmtId="0" fontId="10" fillId="0" borderId="0" xfId="0" applyFont="1" applyFill="1" applyAlignment="1"/>
    <xf numFmtId="0" fontId="31"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1" fillId="9" borderId="0" xfId="0" applyNumberFormat="1" applyFont="1" applyFill="1" applyBorder="1" applyAlignment="1" applyProtection="1">
      <alignment horizontal="center" vertical="center"/>
    </xf>
    <xf numFmtId="0" fontId="2" fillId="9" borderId="0" xfId="4" applyFont="1" applyFill="1" applyBorder="1" applyAlignment="1" applyProtection="1">
      <alignment horizontal="center" wrapText="1"/>
    </xf>
    <xf numFmtId="0" fontId="21" fillId="9" borderId="0" xfId="0" applyFont="1" applyFill="1" applyBorder="1" applyProtection="1"/>
    <xf numFmtId="0" fontId="7" fillId="0" borderId="0" xfId="4" applyFont="1" applyFill="1" applyBorder="1" applyAlignment="1" applyProtection="1">
      <alignment horizontal="center" wrapText="1"/>
    </xf>
    <xf numFmtId="0" fontId="21" fillId="0" borderId="0" xfId="0" applyFont="1" applyFill="1" applyBorder="1" applyProtection="1"/>
    <xf numFmtId="0" fontId="7" fillId="9" borderId="0" xfId="4" applyFont="1" applyFill="1" applyBorder="1" applyAlignment="1" applyProtection="1">
      <alignment wrapText="1"/>
    </xf>
    <xf numFmtId="0" fontId="21" fillId="0" borderId="0" xfId="0" applyFont="1" applyFill="1" applyProtection="1"/>
    <xf numFmtId="0" fontId="21" fillId="0" borderId="0" xfId="0" applyFont="1" applyFill="1" applyAlignment="1" applyProtection="1">
      <alignment horizontal="right"/>
    </xf>
    <xf numFmtId="0" fontId="21" fillId="9" borderId="0" xfId="0" applyFont="1" applyFill="1" applyProtection="1"/>
    <xf numFmtId="10" fontId="2" fillId="9" borderId="3" xfId="4" applyNumberFormat="1" applyFont="1" applyFill="1" applyBorder="1" applyAlignment="1" applyProtection="1">
      <alignment horizontal="center" vertical="center" wrapText="1"/>
    </xf>
    <xf numFmtId="10" fontId="2" fillId="0" borderId="3" xfId="4" applyNumberFormat="1" applyFont="1" applyFill="1" applyBorder="1" applyAlignment="1" applyProtection="1">
      <alignment horizontal="center" vertical="center"/>
    </xf>
    <xf numFmtId="9" fontId="2" fillId="0" borderId="0" xfId="2" applyFont="1" applyFill="1"/>
    <xf numFmtId="169" fontId="2" fillId="0" borderId="0" xfId="2" applyNumberFormat="1" applyFont="1"/>
    <xf numFmtId="170" fontId="2" fillId="0" borderId="0" xfId="2" applyNumberFormat="1" applyFont="1"/>
    <xf numFmtId="0" fontId="2" fillId="0" borderId="0" xfId="4"/>
    <xf numFmtId="0" fontId="21" fillId="0" borderId="3" xfId="0" applyFont="1" applyFill="1" applyBorder="1" applyAlignment="1" applyProtection="1">
      <alignment horizontal="left" vertical="center" wrapText="1"/>
    </xf>
    <xf numFmtId="0" fontId="31" fillId="0" borderId="0" xfId="0" applyFont="1" applyFill="1"/>
    <xf numFmtId="0" fontId="2" fillId="0" borderId="0" xfId="4" applyFont="1"/>
    <xf numFmtId="0" fontId="30" fillId="0" borderId="0" xfId="4" applyFont="1" applyFill="1" applyBorder="1" applyAlignment="1" applyProtection="1">
      <alignment vertical="center" wrapText="1"/>
    </xf>
    <xf numFmtId="0" fontId="25" fillId="0" borderId="0" xfId="4" applyFont="1" applyFill="1" applyBorder="1" applyAlignment="1" applyProtection="1">
      <alignment wrapText="1"/>
    </xf>
    <xf numFmtId="0" fontId="17" fillId="0" borderId="0" xfId="4" applyFont="1" applyFill="1" applyBorder="1" applyAlignment="1" applyProtection="1">
      <alignment wrapText="1"/>
    </xf>
    <xf numFmtId="0" fontId="27" fillId="0" borderId="0" xfId="4" applyFont="1" applyFill="1" applyBorder="1" applyAlignment="1" applyProtection="1">
      <alignment wrapText="1"/>
    </xf>
    <xf numFmtId="0" fontId="2"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2" fillId="8" borderId="3" xfId="4" applyFont="1" applyFill="1" applyBorder="1" applyAlignment="1" applyProtection="1">
      <alignment horizontal="center" vertical="center"/>
    </xf>
    <xf numFmtId="4" fontId="7" fillId="9" borderId="1" xfId="0" applyNumberFormat="1" applyFont="1" applyFill="1" applyBorder="1" applyAlignment="1" applyProtection="1">
      <alignment horizontal="right" vertical="center" indent="1"/>
    </xf>
    <xf numFmtId="0" fontId="2" fillId="9" borderId="0" xfId="4" applyFont="1" applyFill="1" applyAlignment="1" applyProtection="1">
      <alignment vertical="center"/>
    </xf>
    <xf numFmtId="0" fontId="32" fillId="9" borderId="55" xfId="4" applyFont="1" applyFill="1" applyBorder="1" applyAlignment="1" applyProtection="1">
      <alignment vertical="center"/>
    </xf>
    <xf numFmtId="0" fontId="2" fillId="9" borderId="0" xfId="4" applyFont="1" applyFill="1" applyProtection="1"/>
    <xf numFmtId="4" fontId="2" fillId="9" borderId="0" xfId="4" applyNumberFormat="1" applyFont="1" applyFill="1" applyAlignment="1" applyProtection="1">
      <alignment horizontal="right" indent="1"/>
    </xf>
    <xf numFmtId="0" fontId="7" fillId="9" borderId="0" xfId="0" applyFont="1" applyFill="1" applyBorder="1" applyAlignment="1" applyProtection="1">
      <alignment horizontal="center" vertical="center"/>
    </xf>
    <xf numFmtId="10" fontId="2" fillId="9" borderId="2" xfId="2" applyNumberFormat="1" applyFont="1" applyFill="1" applyBorder="1" applyAlignment="1" applyProtection="1">
      <alignment horizontal="center" vertical="center" wrapText="1"/>
    </xf>
    <xf numFmtId="4" fontId="2" fillId="9" borderId="0" xfId="0" applyNumberFormat="1" applyFont="1" applyFill="1" applyBorder="1" applyAlignment="1" applyProtection="1">
      <alignment horizontal="center" vertical="center"/>
    </xf>
    <xf numFmtId="0" fontId="2" fillId="9" borderId="0" xfId="0" applyFont="1" applyFill="1" applyBorder="1" applyAlignment="1" applyProtection="1">
      <alignment horizontal="left" vertical="center"/>
    </xf>
    <xf numFmtId="0" fontId="33" fillId="0" borderId="0" xfId="0" applyFont="1" applyAlignment="1" applyProtection="1">
      <alignment vertical="center"/>
    </xf>
    <xf numFmtId="0" fontId="0" fillId="9" borderId="0" xfId="0" applyFill="1" applyProtection="1"/>
    <xf numFmtId="0" fontId="10" fillId="0" borderId="3" xfId="0" applyFont="1" applyBorder="1" applyAlignment="1" applyProtection="1">
      <alignment horizontal="justify" vertical="center"/>
    </xf>
    <xf numFmtId="0" fontId="10" fillId="0" borderId="3" xfId="0" applyFont="1" applyBorder="1" applyAlignment="1" applyProtection="1">
      <alignment vertical="center" wrapText="1"/>
    </xf>
    <xf numFmtId="0" fontId="2" fillId="0" borderId="3" xfId="0" applyFont="1" applyBorder="1" applyAlignment="1" applyProtection="1">
      <alignment vertical="center"/>
    </xf>
    <xf numFmtId="0" fontId="7" fillId="0" borderId="3" xfId="0" applyFont="1" applyBorder="1" applyAlignment="1" applyProtection="1">
      <alignment vertical="center"/>
    </xf>
    <xf numFmtId="0" fontId="2" fillId="0" borderId="3" xfId="0" applyFont="1" applyBorder="1" applyProtection="1"/>
    <xf numFmtId="0" fontId="2" fillId="0" borderId="3" xfId="0" applyFont="1" applyBorder="1" applyAlignment="1" applyProtection="1">
      <alignment horizontal="justify" wrapText="1"/>
    </xf>
    <xf numFmtId="0" fontId="2" fillId="0" borderId="3" xfId="0" applyFont="1" applyBorder="1" applyAlignment="1" applyProtection="1">
      <alignment horizontal="justify" vertical="center"/>
    </xf>
    <xf numFmtId="0" fontId="7" fillId="9" borderId="0" xfId="0" applyFont="1" applyFill="1" applyBorder="1" applyAlignment="1" applyProtection="1">
      <alignment horizontal="left"/>
    </xf>
    <xf numFmtId="0" fontId="7" fillId="9" borderId="3" xfId="0" applyFont="1" applyFill="1" applyBorder="1" applyProtection="1"/>
    <xf numFmtId="0" fontId="2" fillId="0" borderId="3" xfId="0" applyFont="1" applyBorder="1" applyAlignment="1" applyProtection="1">
      <alignment horizontal="justify" vertical="center" wrapText="1"/>
    </xf>
    <xf numFmtId="0" fontId="7" fillId="9" borderId="0" xfId="0" applyFont="1" applyFill="1" applyBorder="1" applyAlignment="1" applyProtection="1">
      <alignment vertical="center"/>
    </xf>
    <xf numFmtId="0" fontId="7" fillId="8" borderId="3" xfId="4" applyFont="1" applyFill="1" applyBorder="1" applyAlignment="1" applyProtection="1">
      <alignment horizontal="center" vertical="center" wrapText="1"/>
    </xf>
    <xf numFmtId="0" fontId="31" fillId="9" borderId="0" xfId="0" applyFont="1" applyFill="1" applyProtection="1"/>
    <xf numFmtId="0" fontId="22" fillId="0" borderId="50" xfId="0" applyFont="1" applyBorder="1" applyAlignment="1" applyProtection="1">
      <alignment horizontal="center"/>
    </xf>
    <xf numFmtId="0" fontId="22" fillId="0" borderId="52" xfId="0" applyFont="1" applyBorder="1" applyAlignment="1" applyProtection="1">
      <alignment horizontal="center"/>
    </xf>
    <xf numFmtId="0" fontId="21" fillId="0" borderId="21" xfId="0" applyFont="1" applyBorder="1" applyProtection="1"/>
    <xf numFmtId="0" fontId="21" fillId="0" borderId="5" xfId="0" applyFont="1" applyBorder="1" applyProtection="1"/>
    <xf numFmtId="0" fontId="22" fillId="0" borderId="19" xfId="0" applyFont="1" applyBorder="1" applyProtection="1"/>
    <xf numFmtId="0" fontId="22" fillId="9" borderId="0" xfId="0" applyFont="1" applyFill="1" applyBorder="1" applyProtection="1"/>
    <xf numFmtId="10" fontId="22" fillId="9" borderId="0" xfId="2" applyNumberFormat="1" applyFont="1" applyFill="1" applyBorder="1" applyAlignment="1" applyProtection="1">
      <alignment horizontal="right" indent="4"/>
    </xf>
    <xf numFmtId="0" fontId="32" fillId="9" borderId="54" xfId="0" applyFont="1" applyFill="1" applyBorder="1" applyProtection="1"/>
    <xf numFmtId="0" fontId="21" fillId="9" borderId="54" xfId="0" applyFont="1" applyFill="1" applyBorder="1" applyProtection="1"/>
    <xf numFmtId="0" fontId="31" fillId="0" borderId="0" xfId="0" applyFont="1" applyProtection="1"/>
    <xf numFmtId="0" fontId="2" fillId="9" borderId="0" xfId="0" applyFont="1" applyFill="1" applyBorder="1" applyProtection="1"/>
    <xf numFmtId="0" fontId="2" fillId="9" borderId="0" xfId="0" applyFont="1" applyFill="1" applyBorder="1" applyAlignment="1" applyProtection="1">
      <alignment horizontal="right" vertical="center" indent="1"/>
    </xf>
    <xf numFmtId="0" fontId="10" fillId="9" borderId="0" xfId="0" applyFont="1" applyFill="1" applyBorder="1" applyAlignment="1" applyProtection="1">
      <alignment vertical="center"/>
    </xf>
    <xf numFmtId="0" fontId="7" fillId="9" borderId="0" xfId="0" applyFont="1" applyFill="1" applyBorder="1" applyAlignment="1" applyProtection="1">
      <alignment horizontal="left" vertical="center"/>
    </xf>
    <xf numFmtId="167" fontId="2"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3" fillId="9" borderId="0" xfId="4" applyFont="1" applyFill="1" applyBorder="1" applyAlignment="1" applyProtection="1">
      <alignment horizontal="right" vertical="center" wrapText="1"/>
    </xf>
    <xf numFmtId="10" fontId="10" fillId="9" borderId="0" xfId="0" applyNumberFormat="1" applyFont="1" applyFill="1" applyBorder="1" applyAlignment="1" applyProtection="1">
      <alignment horizontal="justify" vertical="center"/>
    </xf>
    <xf numFmtId="0" fontId="2" fillId="9" borderId="0" xfId="0" applyFont="1" applyFill="1" applyBorder="1" applyAlignment="1" applyProtection="1">
      <alignment vertical="center"/>
    </xf>
    <xf numFmtId="0" fontId="10" fillId="0" borderId="3" xfId="0" applyFont="1" applyBorder="1" applyAlignment="1" applyProtection="1">
      <alignment vertical="center"/>
    </xf>
    <xf numFmtId="4" fontId="2" fillId="9" borderId="38" xfId="0" applyNumberFormat="1" applyFont="1" applyFill="1" applyBorder="1" applyAlignment="1" applyProtection="1">
      <alignment horizontal="right" vertical="center" indent="1"/>
    </xf>
    <xf numFmtId="10" fontId="10" fillId="0" borderId="0" xfId="0" applyNumberFormat="1" applyFont="1" applyBorder="1" applyAlignment="1" applyProtection="1">
      <alignment horizontal="justify" vertical="center"/>
    </xf>
    <xf numFmtId="4" fontId="2"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2" fillId="0" borderId="3" xfId="0" applyNumberFormat="1" applyFont="1" applyFill="1" applyBorder="1" applyAlignment="1" applyProtection="1">
      <alignment horizontal="right" vertical="center" indent="1"/>
    </xf>
    <xf numFmtId="0" fontId="10" fillId="0" borderId="3" xfId="0" applyFont="1" applyBorder="1" applyAlignment="1" applyProtection="1">
      <alignment vertical="center" shrinkToFit="1"/>
    </xf>
    <xf numFmtId="2" fontId="2" fillId="0" borderId="3" xfId="0" applyNumberFormat="1" applyFont="1" applyFill="1" applyBorder="1" applyAlignment="1" applyProtection="1">
      <alignment horizontal="right" vertical="center" indent="1"/>
    </xf>
    <xf numFmtId="0" fontId="28" fillId="0" borderId="3" xfId="0" applyFont="1" applyBorder="1" applyAlignment="1" applyProtection="1">
      <alignment vertical="center"/>
    </xf>
    <xf numFmtId="10" fontId="10" fillId="9" borderId="3" xfId="0" applyNumberFormat="1" applyFont="1" applyFill="1" applyBorder="1" applyAlignment="1" applyProtection="1">
      <alignment horizontal="justify" vertical="center"/>
    </xf>
    <xf numFmtId="0" fontId="10" fillId="9" borderId="3" xfId="0" applyFont="1" applyFill="1" applyBorder="1" applyAlignment="1" applyProtection="1">
      <alignment vertical="center"/>
    </xf>
    <xf numFmtId="167" fontId="2" fillId="9" borderId="7" xfId="0" applyNumberFormat="1" applyFont="1" applyFill="1" applyBorder="1" applyAlignment="1" applyProtection="1">
      <alignment horizontal="right" vertical="center" indent="1"/>
    </xf>
    <xf numFmtId="0" fontId="8"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7" fillId="9" borderId="57" xfId="7" applyNumberFormat="1" applyFont="1" applyFill="1" applyBorder="1" applyAlignment="1" applyProtection="1">
      <alignment horizontal="right" vertical="center" indent="1"/>
    </xf>
    <xf numFmtId="0" fontId="7" fillId="9" borderId="48" xfId="4" applyFont="1" applyFill="1" applyBorder="1" applyAlignment="1" applyProtection="1">
      <alignment horizontal="left" vertical="center" wrapText="1"/>
    </xf>
    <xf numFmtId="0" fontId="43" fillId="9" borderId="0" xfId="0" applyFont="1" applyFill="1" applyBorder="1" applyAlignment="1" applyProtection="1">
      <alignment horizontal="left"/>
    </xf>
    <xf numFmtId="0" fontId="29" fillId="9" borderId="0" xfId="0" applyFont="1" applyFill="1" applyBorder="1" applyAlignment="1" applyProtection="1">
      <alignment horizontal="left" vertical="center"/>
    </xf>
    <xf numFmtId="0" fontId="1" fillId="9" borderId="0" xfId="0" applyFont="1" applyFill="1" applyBorder="1" applyAlignment="1" applyProtection="1">
      <alignment horizontal="left" vertical="center" wrapText="1"/>
    </xf>
    <xf numFmtId="10" fontId="2" fillId="9" borderId="3" xfId="2" applyNumberFormat="1" applyFont="1" applyFill="1" applyBorder="1" applyAlignment="1" applyProtection="1">
      <alignment horizontal="center" vertical="center" wrapText="1"/>
    </xf>
    <xf numFmtId="0" fontId="2" fillId="9" borderId="0" xfId="4" applyFont="1" applyFill="1" applyBorder="1" applyAlignment="1" applyProtection="1">
      <alignment vertical="center"/>
    </xf>
    <xf numFmtId="0" fontId="2" fillId="9" borderId="0" xfId="4" applyFont="1" applyFill="1" applyBorder="1" applyAlignment="1" applyProtection="1">
      <alignment horizontal="center" vertical="center"/>
    </xf>
    <xf numFmtId="4" fontId="2" fillId="9" borderId="0" xfId="1" applyNumberFormat="1" applyFont="1" applyFill="1" applyBorder="1" applyAlignment="1" applyProtection="1">
      <alignment horizontal="right" vertical="center" indent="1"/>
    </xf>
    <xf numFmtId="10" fontId="22" fillId="9" borderId="20" xfId="2" applyNumberFormat="1" applyFont="1" applyFill="1" applyBorder="1" applyAlignment="1" applyProtection="1">
      <alignment horizontal="right" indent="4"/>
    </xf>
    <xf numFmtId="0" fontId="7" fillId="9" borderId="1" xfId="4" applyFont="1" applyFill="1" applyBorder="1" applyAlignment="1" applyProtection="1">
      <alignment horizontal="center" vertical="center" wrapText="1"/>
    </xf>
    <xf numFmtId="4" fontId="2" fillId="0" borderId="3" xfId="4" applyNumberFormat="1" applyFont="1" applyBorder="1" applyAlignment="1" applyProtection="1">
      <alignment horizontal="right" vertical="center" indent="1"/>
    </xf>
    <xf numFmtId="4" fontId="2" fillId="8" borderId="3" xfId="4" applyNumberFormat="1" applyFont="1" applyFill="1" applyBorder="1" applyAlignment="1" applyProtection="1">
      <alignment horizontal="right" vertical="center" indent="1"/>
    </xf>
    <xf numFmtId="4" fontId="2" fillId="9" borderId="0" xfId="4" applyNumberFormat="1" applyFont="1" applyFill="1" applyBorder="1" applyAlignment="1" applyProtection="1">
      <alignment horizontal="right" vertical="center" indent="1"/>
    </xf>
    <xf numFmtId="4" fontId="22" fillId="9" borderId="0" xfId="0" applyNumberFormat="1" applyFont="1" applyFill="1" applyBorder="1" applyAlignment="1" applyProtection="1">
      <alignment horizontal="center" vertical="center"/>
    </xf>
    <xf numFmtId="165" fontId="22" fillId="9" borderId="0" xfId="1" applyFont="1" applyFill="1" applyBorder="1" applyAlignment="1" applyProtection="1">
      <alignment horizontal="center" vertical="center"/>
    </xf>
    <xf numFmtId="0" fontId="2" fillId="10" borderId="3" xfId="4" applyFont="1" applyFill="1" applyBorder="1" applyAlignment="1" applyProtection="1">
      <alignment horizontal="center" vertical="center"/>
    </xf>
    <xf numFmtId="0" fontId="2" fillId="0" borderId="0" xfId="4" applyFont="1" applyBorder="1" applyProtection="1"/>
    <xf numFmtId="0" fontId="2" fillId="0" borderId="0" xfId="4" applyFont="1" applyBorder="1" applyAlignment="1" applyProtection="1">
      <alignment vertical="center" wrapText="1"/>
    </xf>
    <xf numFmtId="0" fontId="7" fillId="9" borderId="3" xfId="4" applyFont="1" applyFill="1" applyBorder="1" applyAlignment="1" applyProtection="1">
      <alignment horizontal="center" vertical="center"/>
    </xf>
    <xf numFmtId="0" fontId="7" fillId="9" borderId="3" xfId="4" applyFont="1" applyFill="1" applyBorder="1" applyAlignment="1" applyProtection="1">
      <alignment horizontal="center" vertical="center" wrapText="1"/>
    </xf>
    <xf numFmtId="0" fontId="7" fillId="0" borderId="41" xfId="4" applyFont="1" applyBorder="1" applyAlignment="1" applyProtection="1">
      <alignment horizontal="center" vertical="center"/>
    </xf>
    <xf numFmtId="0" fontId="2" fillId="0" borderId="3" xfId="4" applyFont="1" applyFill="1" applyBorder="1" applyAlignment="1" applyProtection="1">
      <alignment horizontal="center" vertical="center"/>
    </xf>
    <xf numFmtId="4" fontId="21" fillId="0" borderId="3" xfId="4" applyNumberFormat="1" applyFont="1" applyFill="1" applyBorder="1" applyAlignment="1" applyProtection="1">
      <alignment horizontal="left" vertical="center" wrapText="1"/>
    </xf>
    <xf numFmtId="4" fontId="2" fillId="0" borderId="0" xfId="4" applyNumberFormat="1" applyFont="1" applyFill="1" applyBorder="1" applyAlignment="1">
      <alignment horizontal="center" vertical="center"/>
    </xf>
    <xf numFmtId="4" fontId="2" fillId="9" borderId="0" xfId="4" applyNumberFormat="1" applyFont="1" applyFill="1" applyBorder="1" applyAlignment="1">
      <alignment horizontal="center" vertical="center"/>
    </xf>
    <xf numFmtId="4" fontId="2" fillId="9" borderId="0" xfId="4" applyNumberFormat="1" applyFont="1" applyFill="1" applyBorder="1" applyAlignment="1">
      <alignment vertical="center"/>
    </xf>
    <xf numFmtId="0" fontId="7" fillId="10" borderId="3" xfId="4" applyFont="1" applyFill="1" applyBorder="1" applyAlignment="1" applyProtection="1">
      <alignment horizontal="center" vertical="center" wrapText="1"/>
    </xf>
    <xf numFmtId="0" fontId="7" fillId="5" borderId="3" xfId="4" applyFont="1" applyFill="1" applyBorder="1" applyAlignment="1" applyProtection="1">
      <alignment horizontal="center" vertical="center" wrapText="1"/>
    </xf>
    <xf numFmtId="4" fontId="2" fillId="5" borderId="0" xfId="4" applyNumberFormat="1" applyFont="1" applyFill="1" applyBorder="1" applyAlignment="1">
      <alignment vertical="center"/>
    </xf>
    <xf numFmtId="0" fontId="2" fillId="0" borderId="3" xfId="4" applyFont="1" applyBorder="1" applyAlignment="1" applyProtection="1">
      <alignment horizontal="center"/>
    </xf>
    <xf numFmtId="0" fontId="21" fillId="0" borderId="3" xfId="4" applyFont="1" applyFill="1" applyBorder="1" applyAlignment="1" applyProtection="1">
      <alignment horizontal="center" vertical="center"/>
    </xf>
    <xf numFmtId="4" fontId="21" fillId="0" borderId="3" xfId="4" applyNumberFormat="1" applyFont="1" applyFill="1" applyBorder="1" applyAlignment="1" applyProtection="1">
      <alignment horizontal="right" vertical="center" indent="2"/>
    </xf>
    <xf numFmtId="4" fontId="2" fillId="0" borderId="3" xfId="4" applyNumberFormat="1" applyFont="1" applyFill="1" applyBorder="1" applyAlignment="1" applyProtection="1">
      <alignment horizontal="right" vertical="center" indent="2"/>
    </xf>
    <xf numFmtId="4" fontId="7" fillId="0" borderId="3" xfId="4" applyNumberFormat="1" applyFont="1" applyFill="1" applyBorder="1" applyAlignment="1" applyProtection="1">
      <alignment horizontal="right" vertical="center" indent="2"/>
    </xf>
    <xf numFmtId="0" fontId="21" fillId="0" borderId="0" xfId="4" applyFont="1" applyFill="1" applyBorder="1" applyAlignment="1" applyProtection="1">
      <alignment horizontal="center" vertical="center"/>
    </xf>
    <xf numFmtId="4" fontId="21" fillId="0" borderId="0" xfId="4" applyNumberFormat="1" applyFont="1" applyFill="1" applyBorder="1" applyAlignment="1" applyProtection="1">
      <alignment horizontal="left" vertical="center" wrapText="1"/>
    </xf>
    <xf numFmtId="4" fontId="21" fillId="0" borderId="0" xfId="4" applyNumberFormat="1" applyFont="1" applyFill="1" applyBorder="1" applyAlignment="1" applyProtection="1">
      <alignment horizontal="right" vertical="center" indent="2"/>
    </xf>
    <xf numFmtId="4" fontId="2" fillId="9" borderId="0" xfId="4" applyNumberFormat="1" applyFont="1" applyFill="1" applyBorder="1" applyAlignment="1" applyProtection="1">
      <alignment horizontal="right" vertical="center" indent="2"/>
    </xf>
    <xf numFmtId="4" fontId="7" fillId="9" borderId="0" xfId="4" applyNumberFormat="1" applyFont="1" applyFill="1" applyBorder="1" applyAlignment="1" applyProtection="1">
      <alignment horizontal="right" vertical="center" indent="2"/>
    </xf>
    <xf numFmtId="4" fontId="21" fillId="0" borderId="0" xfId="4" applyNumberFormat="1" applyFont="1" applyFill="1" applyBorder="1" applyAlignment="1" applyProtection="1">
      <alignment horizontal="center" vertical="center" wrapText="1"/>
    </xf>
    <xf numFmtId="4" fontId="21" fillId="0" borderId="0" xfId="4" applyNumberFormat="1" applyFont="1" applyFill="1" applyBorder="1" applyAlignment="1" applyProtection="1">
      <alignment horizontal="center" vertical="center"/>
    </xf>
    <xf numFmtId="4" fontId="2" fillId="9" borderId="0" xfId="4" applyNumberFormat="1" applyFont="1" applyFill="1" applyBorder="1" applyAlignment="1" applyProtection="1">
      <alignment vertical="center"/>
    </xf>
    <xf numFmtId="4" fontId="2" fillId="9" borderId="0" xfId="4" applyNumberFormat="1" applyFont="1" applyFill="1" applyBorder="1" applyAlignment="1" applyProtection="1">
      <alignment horizontal="center" vertical="center"/>
    </xf>
    <xf numFmtId="4" fontId="7" fillId="9" borderId="0" xfId="4" applyNumberFormat="1" applyFont="1" applyFill="1" applyBorder="1" applyAlignment="1" applyProtection="1">
      <alignment horizontal="center" vertical="center"/>
    </xf>
    <xf numFmtId="0" fontId="7" fillId="12" borderId="3" xfId="4" applyFont="1" applyFill="1" applyBorder="1" applyAlignment="1" applyProtection="1">
      <alignment horizontal="center" vertical="center" wrapText="1"/>
    </xf>
    <xf numFmtId="4" fontId="21" fillId="9" borderId="0" xfId="4" applyNumberFormat="1" applyFont="1" applyFill="1" applyBorder="1" applyAlignment="1" applyProtection="1">
      <alignment horizontal="right" vertical="center" indent="2"/>
    </xf>
    <xf numFmtId="0" fontId="7" fillId="5" borderId="33" xfId="4" applyFont="1" applyFill="1" applyBorder="1" applyAlignment="1" applyProtection="1">
      <alignment vertical="center"/>
    </xf>
    <xf numFmtId="0" fontId="7" fillId="5" borderId="33" xfId="4" applyFont="1" applyFill="1" applyBorder="1" applyAlignment="1" applyProtection="1">
      <alignment vertical="center" wrapText="1"/>
    </xf>
    <xf numFmtId="0" fontId="7" fillId="9" borderId="0" xfId="4" applyFont="1" applyFill="1" applyBorder="1" applyAlignment="1" applyProtection="1">
      <alignment vertical="center" wrapText="1"/>
    </xf>
    <xf numFmtId="2" fontId="2" fillId="0" borderId="3" xfId="4" applyNumberFormat="1" applyFont="1" applyBorder="1" applyAlignment="1" applyProtection="1">
      <alignment horizontal="right" vertical="center" indent="2"/>
    </xf>
    <xf numFmtId="4" fontId="2" fillId="9" borderId="3" xfId="4" applyNumberFormat="1" applyFont="1" applyFill="1" applyBorder="1" applyAlignment="1" applyProtection="1">
      <alignment horizontal="right" vertical="center" indent="2"/>
    </xf>
    <xf numFmtId="4" fontId="7" fillId="9" borderId="0" xfId="4" applyNumberFormat="1" applyFont="1" applyFill="1" applyBorder="1" applyAlignment="1" applyProtection="1">
      <alignment horizontal="center"/>
    </xf>
    <xf numFmtId="0" fontId="2" fillId="0" borderId="0" xfId="4" applyFont="1" applyAlignment="1">
      <alignment horizontal="left" vertical="center"/>
    </xf>
    <xf numFmtId="4" fontId="7" fillId="5" borderId="0" xfId="4" applyNumberFormat="1" applyFont="1" applyFill="1" applyBorder="1" applyAlignment="1">
      <alignment vertical="center"/>
    </xf>
    <xf numFmtId="0" fontId="2" fillId="0" borderId="0" xfId="4" applyAlignment="1">
      <alignment horizontal="left" vertical="center"/>
    </xf>
    <xf numFmtId="0" fontId="7" fillId="0" borderId="0" xfId="4" applyFont="1"/>
    <xf numFmtId="2" fontId="2" fillId="0" borderId="0" xfId="4" applyNumberFormat="1" applyFont="1"/>
    <xf numFmtId="0" fontId="2" fillId="0" borderId="0" xfId="4" applyFont="1" applyAlignment="1">
      <alignment vertical="center" wrapText="1"/>
    </xf>
    <xf numFmtId="0" fontId="23" fillId="0" borderId="0" xfId="4" applyFont="1"/>
    <xf numFmtId="0" fontId="24" fillId="0" borderId="0" xfId="4" applyFont="1" applyAlignment="1">
      <alignment vertical="center" wrapText="1"/>
    </xf>
    <xf numFmtId="0" fontId="2" fillId="9" borderId="0" xfId="4" applyFont="1" applyFill="1" applyBorder="1" applyAlignment="1" applyProtection="1">
      <alignment horizontal="justify" vertical="center" wrapText="1"/>
    </xf>
    <xf numFmtId="0" fontId="21" fillId="9" borderId="31" xfId="0" applyFont="1" applyFill="1" applyBorder="1" applyProtection="1"/>
    <xf numFmtId="0" fontId="31" fillId="9" borderId="0" xfId="0" applyFont="1" applyFill="1" applyAlignment="1" applyProtection="1"/>
    <xf numFmtId="0" fontId="20" fillId="9" borderId="0" xfId="0" applyFont="1" applyFill="1"/>
    <xf numFmtId="0" fontId="31"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7" fillId="9" borderId="0" xfId="0" applyFont="1" applyFill="1" applyAlignment="1">
      <alignment horizontal="right"/>
    </xf>
    <xf numFmtId="4" fontId="7" fillId="8" borderId="3" xfId="0" applyNumberFormat="1" applyFont="1" applyFill="1" applyBorder="1" applyAlignment="1">
      <alignment horizontal="center" vertical="center" wrapText="1"/>
    </xf>
    <xf numFmtId="4" fontId="0" fillId="9" borderId="3" xfId="0" applyNumberFormat="1" applyFill="1" applyBorder="1" applyAlignment="1">
      <alignment horizontal="right" indent="2"/>
    </xf>
    <xf numFmtId="171" fontId="7" fillId="7" borderId="20" xfId="0" applyNumberFormat="1" applyFont="1" applyFill="1" applyBorder="1" applyAlignment="1">
      <alignment horizontal="center"/>
    </xf>
    <xf numFmtId="4" fontId="2" fillId="0" borderId="3" xfId="4" applyNumberFormat="1" applyFont="1" applyBorder="1" applyAlignment="1" applyProtection="1">
      <alignment horizontal="right" vertical="center" indent="1"/>
      <protection locked="0"/>
    </xf>
    <xf numFmtId="4" fontId="2" fillId="8" borderId="3" xfId="4" applyNumberFormat="1" applyFont="1" applyFill="1" applyBorder="1" applyAlignment="1" applyProtection="1">
      <alignment horizontal="right" vertical="center" indent="1"/>
      <protection locked="0"/>
    </xf>
    <xf numFmtId="0" fontId="2" fillId="0" borderId="0" xfId="4" applyFont="1" applyProtection="1"/>
    <xf numFmtId="0" fontId="2" fillId="0" borderId="0" xfId="4" applyProtection="1"/>
    <xf numFmtId="0" fontId="26" fillId="0" borderId="0" xfId="4" applyFont="1" applyFill="1" applyBorder="1" applyAlignment="1" applyProtection="1">
      <alignment wrapText="1"/>
    </xf>
    <xf numFmtId="0" fontId="2" fillId="0" borderId="0" xfId="4" applyFont="1" applyAlignment="1" applyProtection="1">
      <alignment vertical="center"/>
    </xf>
    <xf numFmtId="4" fontId="2" fillId="9" borderId="0" xfId="4" applyNumberFormat="1" applyFont="1" applyFill="1" applyAlignment="1" applyProtection="1">
      <alignment horizontal="right" vertical="center"/>
    </xf>
    <xf numFmtId="4" fontId="2" fillId="9" borderId="0" xfId="4" applyNumberFormat="1" applyFont="1" applyFill="1" applyBorder="1" applyAlignment="1" applyProtection="1">
      <alignment horizontal="right" vertical="center"/>
    </xf>
    <xf numFmtId="4" fontId="2" fillId="0" borderId="0" xfId="4" applyNumberFormat="1" applyFont="1" applyProtection="1"/>
    <xf numFmtId="0" fontId="7" fillId="9" borderId="0" xfId="0" applyFont="1" applyFill="1" applyBorder="1" applyAlignment="1">
      <alignment horizontal="right"/>
    </xf>
    <xf numFmtId="0" fontId="2"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0" fillId="0" borderId="0" xfId="0" applyFont="1" applyProtection="1"/>
    <xf numFmtId="0" fontId="20" fillId="9" borderId="0" xfId="0" applyFont="1" applyFill="1" applyProtection="1"/>
    <xf numFmtId="4" fontId="7" fillId="8" borderId="3" xfId="0" applyNumberFormat="1" applyFont="1" applyFill="1" applyBorder="1" applyAlignment="1" applyProtection="1">
      <alignment horizontal="center" vertical="center" wrapText="1"/>
    </xf>
    <xf numFmtId="0" fontId="7" fillId="9" borderId="0" xfId="4" applyFont="1" applyFill="1" applyBorder="1" applyAlignment="1" applyProtection="1">
      <alignment horizontal="center" vertical="center"/>
    </xf>
    <xf numFmtId="4" fontId="2" fillId="8" borderId="3" xfId="5" applyNumberFormat="1" applyFont="1" applyFill="1" applyBorder="1" applyAlignment="1" applyProtection="1">
      <alignment horizontal="right" vertical="center" indent="1"/>
    </xf>
    <xf numFmtId="168" fontId="2" fillId="9" borderId="0" xfId="5" applyNumberFormat="1" applyFont="1" applyFill="1" applyBorder="1" applyAlignment="1" applyProtection="1">
      <alignment horizontal="center" vertical="center"/>
    </xf>
    <xf numFmtId="4" fontId="2" fillId="9" borderId="30" xfId="5" applyNumberFormat="1" applyFont="1" applyFill="1" applyBorder="1" applyAlignment="1" applyProtection="1">
      <alignment horizontal="right" vertical="center" indent="1"/>
    </xf>
    <xf numFmtId="4" fontId="2" fillId="0" borderId="2" xfId="5" applyNumberFormat="1" applyFont="1" applyBorder="1" applyAlignment="1" applyProtection="1">
      <alignment horizontal="right" vertical="center" indent="1"/>
    </xf>
    <xf numFmtId="0" fontId="7" fillId="0" borderId="0" xfId="4" applyFont="1" applyAlignment="1" applyProtection="1">
      <alignment horizontal="center" vertical="center"/>
    </xf>
    <xf numFmtId="4" fontId="2" fillId="10" borderId="11" xfId="1" applyNumberFormat="1" applyFont="1" applyFill="1" applyBorder="1" applyAlignment="1" applyProtection="1">
      <alignment horizontal="right" vertical="center" indent="1"/>
    </xf>
    <xf numFmtId="0" fontId="2" fillId="9" borderId="8" xfId="4" applyFont="1" applyFill="1" applyBorder="1" applyAlignment="1" applyProtection="1">
      <alignment vertical="center" wrapText="1"/>
    </xf>
    <xf numFmtId="0" fontId="22" fillId="8" borderId="7" xfId="4" applyFont="1" applyFill="1" applyBorder="1" applyAlignment="1" applyProtection="1">
      <alignment horizontal="center" vertical="center" wrapText="1"/>
    </xf>
    <xf numFmtId="0" fontId="22" fillId="8" borderId="3" xfId="4" applyFont="1" applyFill="1" applyBorder="1" applyAlignment="1" applyProtection="1">
      <alignment horizontal="center" vertical="center" wrapText="1"/>
    </xf>
    <xf numFmtId="0" fontId="22" fillId="8" borderId="61" xfId="4" applyFont="1" applyFill="1" applyBorder="1" applyAlignment="1" applyProtection="1">
      <alignment horizontal="center" vertical="center" wrapText="1"/>
    </xf>
    <xf numFmtId="0" fontId="2" fillId="9" borderId="0" xfId="4" applyFont="1" applyFill="1" applyBorder="1" applyAlignment="1" applyProtection="1">
      <alignment vertical="center" wrapText="1"/>
    </xf>
    <xf numFmtId="0" fontId="7" fillId="9" borderId="0" xfId="4" applyFont="1" applyFill="1" applyAlignment="1" applyProtection="1">
      <alignment horizontal="center" vertical="center"/>
    </xf>
    <xf numFmtId="0" fontId="2" fillId="9" borderId="0" xfId="0" applyFont="1" applyFill="1" applyAlignment="1" applyProtection="1">
      <alignment horizontal="left" vertical="center" wrapText="1"/>
    </xf>
    <xf numFmtId="0" fontId="7" fillId="9" borderId="0" xfId="0" applyFont="1" applyFill="1" applyAlignment="1" applyProtection="1">
      <alignment horizontal="left" vertical="center" wrapText="1"/>
    </xf>
    <xf numFmtId="0" fontId="39" fillId="9" borderId="55" xfId="4" applyFont="1" applyFill="1" applyBorder="1" applyAlignment="1" applyProtection="1"/>
    <xf numFmtId="4" fontId="7" fillId="9" borderId="0" xfId="1" applyNumberFormat="1" applyFont="1" applyFill="1" applyBorder="1" applyAlignment="1" applyProtection="1">
      <alignment horizontal="right" vertical="center"/>
    </xf>
    <xf numFmtId="0" fontId="21" fillId="9" borderId="0" xfId="0" applyFont="1" applyFill="1" applyAlignment="1" applyProtection="1"/>
    <xf numFmtId="0" fontId="56" fillId="9" borderId="0" xfId="0" applyFont="1" applyFill="1" applyProtection="1"/>
    <xf numFmtId="0" fontId="32" fillId="9" borderId="55" xfId="4" applyFont="1" applyFill="1" applyBorder="1" applyAlignment="1" applyProtection="1">
      <alignment horizontal="left"/>
    </xf>
    <xf numFmtId="171" fontId="2" fillId="9" borderId="0" xfId="0" applyNumberFormat="1" applyFont="1" applyFill="1" applyBorder="1" applyAlignment="1" applyProtection="1">
      <alignment horizontal="center" vertical="center"/>
    </xf>
    <xf numFmtId="0" fontId="56" fillId="0" borderId="0" xfId="0" applyFont="1" applyProtection="1"/>
    <xf numFmtId="4" fontId="2" fillId="0" borderId="33" xfId="4" applyNumberFormat="1" applyFont="1" applyBorder="1" applyAlignment="1" applyProtection="1">
      <alignment horizontal="right" vertical="center" indent="1"/>
    </xf>
    <xf numFmtId="0" fontId="32" fillId="9" borderId="55" xfId="4" applyFont="1" applyFill="1" applyBorder="1" applyAlignment="1" applyProtection="1"/>
    <xf numFmtId="0" fontId="20" fillId="9" borderId="0" xfId="0" applyFont="1" applyFill="1" applyAlignment="1" applyProtection="1"/>
    <xf numFmtId="171" fontId="7" fillId="9" borderId="0" xfId="0" applyNumberFormat="1" applyFont="1" applyFill="1" applyBorder="1" applyAlignment="1" applyProtection="1">
      <alignment horizontal="right" vertical="center"/>
    </xf>
    <xf numFmtId="0" fontId="32" fillId="9" borderId="55" xfId="4" applyFont="1" applyFill="1" applyBorder="1" applyAlignment="1" applyProtection="1">
      <alignment horizontal="right" indent="1"/>
    </xf>
    <xf numFmtId="171" fontId="7" fillId="7" borderId="20" xfId="0" applyNumberFormat="1" applyFont="1" applyFill="1" applyBorder="1" applyAlignment="1" applyProtection="1">
      <alignment horizontal="right" vertical="center" indent="1"/>
    </xf>
    <xf numFmtId="4" fontId="2" fillId="8" borderId="2" xfId="5" applyNumberFormat="1" applyFont="1" applyFill="1" applyBorder="1" applyAlignment="1" applyProtection="1">
      <alignment horizontal="right" vertical="center" indent="1"/>
    </xf>
    <xf numFmtId="0" fontId="10" fillId="9" borderId="0" xfId="4" applyFont="1" applyFill="1" applyAlignment="1" applyProtection="1">
      <alignment horizontal="left" vertical="center"/>
    </xf>
    <xf numFmtId="0" fontId="7"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xf>
    <xf numFmtId="0" fontId="7" fillId="9" borderId="0" xfId="4" applyFont="1" applyFill="1" applyBorder="1" applyAlignment="1" applyProtection="1">
      <alignment horizontal="center"/>
    </xf>
    <xf numFmtId="0" fontId="7" fillId="5" borderId="0" xfId="4" applyFont="1" applyFill="1" applyBorder="1" applyAlignment="1">
      <alignment horizontal="center" vertical="center" wrapText="1"/>
    </xf>
    <xf numFmtId="2" fontId="32" fillId="9" borderId="55" xfId="0" applyNumberFormat="1" applyFont="1" applyFill="1" applyBorder="1" applyAlignment="1" applyProtection="1"/>
    <xf numFmtId="4" fontId="32" fillId="9" borderId="55" xfId="0" applyNumberFormat="1" applyFont="1" applyFill="1" applyBorder="1" applyAlignment="1" applyProtection="1"/>
    <xf numFmtId="165" fontId="22" fillId="7" borderId="3" xfId="1" applyFont="1" applyFill="1" applyBorder="1" applyAlignment="1" applyProtection="1">
      <alignment horizontal="center" vertical="center" wrapText="1"/>
    </xf>
    <xf numFmtId="49" fontId="22" fillId="7" borderId="3" xfId="1" applyNumberFormat="1" applyFont="1" applyFill="1" applyBorder="1" applyAlignment="1" applyProtection="1">
      <alignment horizontal="center" vertical="center" wrapText="1"/>
    </xf>
    <xf numFmtId="4" fontId="7" fillId="7" borderId="3" xfId="0" applyNumberFormat="1" applyFont="1" applyFill="1" applyBorder="1" applyAlignment="1" applyProtection="1">
      <alignment horizontal="center" vertical="center" wrapText="1"/>
    </xf>
    <xf numFmtId="4" fontId="21" fillId="9" borderId="0" xfId="0" applyNumberFormat="1" applyFont="1" applyFill="1" applyBorder="1" applyAlignment="1" applyProtection="1">
      <alignment horizontal="center" vertical="center" wrapText="1"/>
    </xf>
    <xf numFmtId="4" fontId="2" fillId="0" borderId="0" xfId="4" applyNumberFormat="1" applyFont="1" applyFill="1" applyBorder="1" applyAlignment="1" applyProtection="1">
      <alignment horizontal="center" vertical="center" wrapText="1"/>
    </xf>
    <xf numFmtId="0" fontId="21" fillId="0" borderId="0" xfId="0" applyFont="1" applyFill="1" applyAlignment="1" applyProtection="1">
      <alignment horizontal="right" wrapText="1"/>
    </xf>
    <xf numFmtId="49" fontId="21" fillId="9" borderId="3" xfId="1" applyNumberFormat="1" applyFont="1" applyFill="1" applyBorder="1" applyAlignment="1" applyProtection="1">
      <alignment horizontal="center" vertical="center"/>
    </xf>
    <xf numFmtId="49" fontId="22" fillId="9" borderId="0" xfId="1" applyNumberFormat="1" applyFont="1" applyFill="1" applyBorder="1" applyAlignment="1" applyProtection="1">
      <alignment horizontal="center" vertical="center"/>
    </xf>
    <xf numFmtId="0" fontId="32" fillId="9" borderId="55" xfId="0" applyFont="1" applyFill="1" applyBorder="1" applyAlignment="1" applyProtection="1"/>
    <xf numFmtId="0" fontId="32" fillId="9" borderId="55" xfId="0" applyFont="1" applyFill="1" applyBorder="1" applyAlignment="1" applyProtection="1">
      <alignment wrapText="1"/>
    </xf>
    <xf numFmtId="4" fontId="32" fillId="9" borderId="55" xfId="4" applyNumberFormat="1" applyFont="1" applyFill="1" applyBorder="1" applyAlignment="1" applyProtection="1">
      <alignment wrapText="1"/>
    </xf>
    <xf numFmtId="0" fontId="32" fillId="9" borderId="0" xfId="0" applyFont="1" applyFill="1" applyAlignment="1" applyProtection="1"/>
    <xf numFmtId="4" fontId="32" fillId="9" borderId="0" xfId="4" applyNumberFormat="1" applyFont="1" applyFill="1" applyBorder="1" applyAlignment="1" applyProtection="1">
      <alignment wrapText="1"/>
    </xf>
    <xf numFmtId="171" fontId="7" fillId="0" borderId="3" xfId="4" applyNumberFormat="1" applyFont="1" applyFill="1" applyBorder="1" applyAlignment="1" applyProtection="1">
      <alignment horizontal="center" vertical="center" wrapText="1"/>
    </xf>
    <xf numFmtId="0" fontId="21" fillId="0" borderId="0" xfId="0" applyFont="1" applyFill="1" applyAlignment="1" applyProtection="1">
      <alignment horizontal="left"/>
    </xf>
    <xf numFmtId="0" fontId="21" fillId="0" borderId="0" xfId="0" applyFont="1" applyAlignment="1" applyProtection="1">
      <alignment horizontal="left"/>
    </xf>
    <xf numFmtId="0" fontId="35" fillId="9" borderId="0" xfId="0" applyFont="1" applyFill="1" applyAlignment="1" applyProtection="1">
      <alignment horizontal="left" vertical="center" wrapText="1"/>
    </xf>
    <xf numFmtId="0" fontId="2" fillId="0" borderId="0" xfId="0" applyFont="1" applyAlignment="1" applyProtection="1">
      <alignment horizontal="left"/>
    </xf>
    <xf numFmtId="0" fontId="2" fillId="0" borderId="0" xfId="0" applyFont="1" applyFill="1" applyAlignment="1" applyProtection="1">
      <alignment horizontal="left"/>
    </xf>
    <xf numFmtId="0" fontId="2" fillId="9" borderId="3" xfId="4" applyFont="1" applyFill="1" applyBorder="1" applyAlignment="1" applyProtection="1">
      <alignment horizontal="center" wrapText="1"/>
    </xf>
    <xf numFmtId="0" fontId="7" fillId="7" borderId="3" xfId="4" applyFont="1" applyFill="1" applyBorder="1" applyAlignment="1" applyProtection="1">
      <alignment horizontal="right" vertical="center" wrapText="1"/>
    </xf>
    <xf numFmtId="4" fontId="0" fillId="9" borderId="0" xfId="0" applyNumberFormat="1" applyFill="1" applyBorder="1" applyAlignment="1">
      <alignment horizontal="right" indent="2"/>
    </xf>
    <xf numFmtId="0" fontId="32" fillId="9" borderId="0" xfId="0" applyFont="1" applyFill="1" applyBorder="1" applyAlignment="1" applyProtection="1"/>
    <xf numFmtId="0" fontId="32" fillId="9" borderId="0" xfId="0" applyFont="1" applyFill="1" applyBorder="1" applyAlignment="1" applyProtection="1">
      <alignment wrapText="1"/>
    </xf>
    <xf numFmtId="4" fontId="32" fillId="9" borderId="0" xfId="0" applyNumberFormat="1" applyFont="1" applyFill="1" applyBorder="1" applyAlignment="1" applyProtection="1"/>
    <xf numFmtId="2" fontId="32" fillId="9" borderId="0" xfId="0" applyNumberFormat="1" applyFont="1" applyFill="1" applyBorder="1" applyAlignment="1" applyProtection="1"/>
    <xf numFmtId="0" fontId="32" fillId="9" borderId="62" xfId="0" applyFont="1" applyFill="1" applyBorder="1" applyAlignment="1" applyProtection="1">
      <alignment wrapText="1"/>
    </xf>
    <xf numFmtId="4" fontId="32" fillId="9" borderId="62" xfId="0" applyNumberFormat="1" applyFont="1" applyFill="1" applyBorder="1" applyAlignment="1" applyProtection="1"/>
    <xf numFmtId="2" fontId="32" fillId="9" borderId="62" xfId="0" applyNumberFormat="1" applyFont="1" applyFill="1" applyBorder="1" applyAlignment="1" applyProtection="1"/>
    <xf numFmtId="4" fontId="32" fillId="9" borderId="62" xfId="4" applyNumberFormat="1" applyFont="1" applyFill="1" applyBorder="1" applyAlignment="1" applyProtection="1">
      <alignment wrapText="1"/>
    </xf>
    <xf numFmtId="0" fontId="32" fillId="9" borderId="62" xfId="0" applyFont="1" applyFill="1" applyBorder="1" applyAlignment="1" applyProtection="1"/>
    <xf numFmtId="0" fontId="22" fillId="9" borderId="0" xfId="0" applyFont="1" applyFill="1" applyProtection="1"/>
    <xf numFmtId="4" fontId="7" fillId="9" borderId="0" xfId="4" applyNumberFormat="1" applyFont="1" applyFill="1" applyBorder="1" applyAlignment="1" applyProtection="1">
      <alignment horizontal="right" vertical="center" indent="1"/>
    </xf>
    <xf numFmtId="0" fontId="7" fillId="0" borderId="3" xfId="4" applyFont="1" applyFill="1" applyBorder="1" applyAlignment="1" applyProtection="1">
      <alignment horizontal="center" vertical="center"/>
    </xf>
    <xf numFmtId="0" fontId="55" fillId="9" borderId="0" xfId="0" applyFont="1" applyFill="1"/>
    <xf numFmtId="171" fontId="7" fillId="9" borderId="0" xfId="0" applyNumberFormat="1" applyFont="1" applyFill="1" applyBorder="1" applyAlignment="1">
      <alignment horizontal="center"/>
    </xf>
    <xf numFmtId="0" fontId="0" fillId="9" borderId="0" xfId="0" applyFill="1" applyBorder="1" applyAlignment="1">
      <alignment horizontal="center"/>
    </xf>
    <xf numFmtId="0" fontId="0" fillId="9" borderId="0" xfId="0" applyFill="1" applyBorder="1"/>
    <xf numFmtId="4" fontId="7" fillId="9" borderId="3" xfId="0" applyNumberFormat="1" applyFont="1" applyFill="1" applyBorder="1" applyAlignment="1">
      <alignment horizontal="right" indent="2"/>
    </xf>
    <xf numFmtId="4" fontId="2" fillId="0" borderId="3" xfId="0" applyNumberFormat="1" applyFont="1" applyFill="1" applyBorder="1" applyAlignment="1" applyProtection="1">
      <alignment horizontal="right" vertical="center" indent="1"/>
    </xf>
    <xf numFmtId="4" fontId="2" fillId="0" borderId="8" xfId="0" applyNumberFormat="1" applyFont="1" applyFill="1" applyBorder="1" applyAlignment="1" applyProtection="1">
      <alignment horizontal="right" vertical="center" indent="1"/>
    </xf>
    <xf numFmtId="4" fontId="21" fillId="9" borderId="3" xfId="0" applyNumberFormat="1" applyFont="1" applyFill="1" applyBorder="1" applyAlignment="1" applyProtection="1">
      <alignment horizontal="right" vertical="center" indent="1"/>
    </xf>
    <xf numFmtId="4" fontId="2" fillId="0" borderId="3" xfId="4" applyNumberFormat="1" applyFont="1" applyFill="1" applyBorder="1" applyAlignment="1" applyProtection="1">
      <alignment horizontal="right" vertical="center" wrapText="1" indent="1"/>
    </xf>
    <xf numFmtId="4" fontId="22" fillId="9" borderId="3" xfId="0" applyNumberFormat="1" applyFont="1" applyFill="1" applyBorder="1" applyAlignment="1" applyProtection="1">
      <alignment horizontal="right" vertical="center" indent="1"/>
    </xf>
    <xf numFmtId="0" fontId="7" fillId="0" borderId="3"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7" fillId="8" borderId="3" xfId="0" applyFont="1" applyFill="1" applyBorder="1" applyAlignment="1" applyProtection="1">
      <alignment horizontal="center" vertical="center" wrapText="1"/>
    </xf>
    <xf numFmtId="0" fontId="2" fillId="8" borderId="3" xfId="0" applyFont="1" applyFill="1" applyBorder="1" applyAlignment="1" applyProtection="1">
      <alignment horizontal="justify" vertical="center" wrapText="1"/>
    </xf>
    <xf numFmtId="0" fontId="2" fillId="8" borderId="3" xfId="0" applyFont="1" applyFill="1" applyBorder="1" applyAlignment="1" applyProtection="1">
      <alignment horizontal="center" vertical="center" wrapText="1"/>
    </xf>
    <xf numFmtId="165" fontId="21" fillId="9" borderId="7" xfId="1" applyFont="1" applyFill="1" applyBorder="1" applyAlignment="1" applyProtection="1">
      <alignment horizontal="center" vertical="center"/>
    </xf>
    <xf numFmtId="165" fontId="22" fillId="9" borderId="48" xfId="1" applyFont="1" applyFill="1" applyBorder="1" applyAlignment="1" applyProtection="1">
      <alignment horizontal="center" vertical="center"/>
    </xf>
    <xf numFmtId="171" fontId="7" fillId="9" borderId="3" xfId="0" applyNumberFormat="1" applyFont="1" applyFill="1" applyBorder="1" applyAlignment="1" applyProtection="1">
      <alignment horizontal="right" vertical="center" indent="1"/>
    </xf>
    <xf numFmtId="10" fontId="21" fillId="9" borderId="3" xfId="0" applyNumberFormat="1" applyFont="1" applyFill="1" applyBorder="1" applyAlignment="1" applyProtection="1">
      <alignment horizontal="center" vertical="center"/>
    </xf>
    <xf numFmtId="10" fontId="21" fillId="9" borderId="0" xfId="0" applyNumberFormat="1" applyFont="1" applyFill="1" applyBorder="1" applyAlignment="1" applyProtection="1">
      <alignment horizontal="center" vertical="center"/>
    </xf>
    <xf numFmtId="171" fontId="7" fillId="9" borderId="0" xfId="0" applyNumberFormat="1" applyFont="1" applyFill="1" applyBorder="1" applyAlignment="1" applyProtection="1">
      <alignment horizontal="right" vertical="center" indent="1"/>
    </xf>
    <xf numFmtId="0" fontId="2" fillId="10" borderId="3" xfId="4" applyFont="1" applyFill="1" applyBorder="1" applyAlignment="1" applyProtection="1">
      <alignment horizontal="center" wrapText="1"/>
      <protection locked="0"/>
    </xf>
    <xf numFmtId="171" fontId="22" fillId="10" borderId="3" xfId="1" applyNumberFormat="1" applyFont="1" applyFill="1" applyBorder="1" applyAlignment="1" applyProtection="1">
      <alignment horizontal="center" vertical="center"/>
      <protection locked="0"/>
    </xf>
    <xf numFmtId="4" fontId="2" fillId="10" borderId="3" xfId="1" applyNumberFormat="1" applyFont="1" applyFill="1" applyBorder="1" applyAlignment="1" applyProtection="1">
      <alignment horizontal="right" vertical="center" wrapText="1"/>
      <protection locked="0"/>
    </xf>
    <xf numFmtId="10" fontId="2" fillId="10" borderId="3" xfId="1" applyNumberFormat="1" applyFont="1" applyFill="1" applyBorder="1" applyAlignment="1" applyProtection="1">
      <alignment horizontal="center" vertical="center" wrapText="1"/>
      <protection locked="0"/>
    </xf>
    <xf numFmtId="4" fontId="21" fillId="10" borderId="3" xfId="0" applyNumberFormat="1" applyFont="1" applyFill="1" applyBorder="1" applyAlignment="1" applyProtection="1">
      <alignment horizontal="right" vertical="center" indent="1"/>
      <protection locked="0"/>
    </xf>
    <xf numFmtId="0" fontId="7" fillId="10" borderId="3" xfId="0" applyFont="1" applyFill="1" applyBorder="1" applyAlignment="1" applyProtection="1">
      <alignment horizontal="center" vertical="center"/>
      <protection locked="0"/>
    </xf>
    <xf numFmtId="4" fontId="2" fillId="10" borderId="3" xfId="0" applyNumberFormat="1" applyFont="1" applyFill="1" applyBorder="1" applyAlignment="1" applyProtection="1">
      <alignment horizontal="right" vertical="center" indent="1"/>
      <protection locked="0"/>
    </xf>
    <xf numFmtId="4" fontId="2" fillId="10" borderId="7" xfId="0" applyNumberFormat="1" applyFont="1" applyFill="1" applyBorder="1" applyAlignment="1" applyProtection="1">
      <alignment horizontal="right" vertical="center" indent="1"/>
      <protection locked="0"/>
    </xf>
    <xf numFmtId="4" fontId="2" fillId="10" borderId="1" xfId="0" applyNumberFormat="1" applyFont="1" applyFill="1" applyBorder="1" applyAlignment="1" applyProtection="1">
      <alignment horizontal="right" vertical="center" indent="1"/>
      <protection locked="0"/>
    </xf>
    <xf numFmtId="167" fontId="2" fillId="10" borderId="3" xfId="0" applyNumberFormat="1" applyFont="1" applyFill="1" applyBorder="1" applyAlignment="1" applyProtection="1">
      <alignment horizontal="right" vertical="center" indent="1"/>
      <protection locked="0"/>
    </xf>
    <xf numFmtId="167" fontId="2" fillId="10" borderId="7" xfId="0" applyNumberFormat="1" applyFont="1" applyFill="1" applyBorder="1" applyAlignment="1" applyProtection="1">
      <alignment horizontal="right" vertical="center" indent="1"/>
      <protection locked="0"/>
    </xf>
    <xf numFmtId="0" fontId="20" fillId="0" borderId="0" xfId="0" applyFont="1" applyProtection="1">
      <protection locked="0"/>
    </xf>
    <xf numFmtId="10" fontId="22" fillId="10" borderId="53" xfId="2" applyNumberFormat="1" applyFont="1" applyFill="1" applyBorder="1" applyAlignment="1" applyProtection="1">
      <alignment horizontal="right" indent="4"/>
      <protection locked="0"/>
    </xf>
    <xf numFmtId="10" fontId="22" fillId="10" borderId="46" xfId="2" applyNumberFormat="1" applyFont="1" applyFill="1" applyBorder="1" applyAlignment="1" applyProtection="1">
      <alignment horizontal="right" indent="4"/>
      <protection locked="0"/>
    </xf>
    <xf numFmtId="10" fontId="22" fillId="10" borderId="28" xfId="2" applyNumberFormat="1" applyFont="1" applyFill="1" applyBorder="1" applyAlignment="1" applyProtection="1">
      <alignment horizontal="right" indent="4"/>
      <protection locked="0"/>
    </xf>
    <xf numFmtId="0" fontId="2" fillId="10" borderId="3" xfId="0" applyFont="1" applyFill="1" applyBorder="1" applyAlignment="1" applyProtection="1">
      <alignment horizontal="center" vertical="center" wrapText="1"/>
      <protection locked="0"/>
    </xf>
    <xf numFmtId="4" fontId="2" fillId="10" borderId="11" xfId="1" applyNumberFormat="1" applyFont="1" applyFill="1" applyBorder="1" applyAlignment="1" applyProtection="1">
      <alignment horizontal="right" vertical="center" indent="1"/>
      <protection locked="0"/>
    </xf>
    <xf numFmtId="0" fontId="2" fillId="10" borderId="3" xfId="0" applyFont="1" applyFill="1" applyBorder="1" applyAlignment="1" applyProtection="1">
      <alignment horizontal="justify" vertical="center" wrapText="1"/>
      <protection locked="0"/>
    </xf>
    <xf numFmtId="4" fontId="2" fillId="10" borderId="3" xfId="0" applyNumberFormat="1" applyFont="1" applyFill="1" applyBorder="1" applyAlignment="1" applyProtection="1">
      <alignment horizontal="right" indent="2"/>
      <protection locked="0"/>
    </xf>
    <xf numFmtId="4" fontId="0" fillId="10" borderId="3" xfId="0" applyNumberFormat="1" applyFill="1" applyBorder="1" applyAlignment="1" applyProtection="1">
      <alignment horizontal="right" indent="2"/>
      <protection locked="0"/>
    </xf>
    <xf numFmtId="171" fontId="21" fillId="10" borderId="3" xfId="1" applyNumberFormat="1" applyFont="1" applyFill="1" applyBorder="1" applyAlignment="1" applyProtection="1">
      <alignment horizontal="center" vertical="center"/>
      <protection locked="0"/>
    </xf>
    <xf numFmtId="0" fontId="2" fillId="8" borderId="8" xfId="4" applyFont="1" applyFill="1" applyBorder="1" applyAlignment="1" applyProtection="1">
      <alignment vertical="center" wrapText="1"/>
    </xf>
    <xf numFmtId="0" fontId="2" fillId="5" borderId="0" xfId="4" applyFont="1" applyFill="1" applyBorder="1" applyAlignment="1" applyProtection="1">
      <alignment horizontal="left" vertical="center" wrapText="1"/>
    </xf>
    <xf numFmtId="171" fontId="7" fillId="9" borderId="3" xfId="4" applyNumberFormat="1" applyFont="1" applyFill="1" applyBorder="1" applyAlignment="1" applyProtection="1">
      <alignment horizontal="right" vertical="center" indent="2"/>
    </xf>
    <xf numFmtId="0" fontId="60" fillId="0" borderId="0" xfId="4" applyFont="1" applyAlignment="1">
      <alignment horizontal="right"/>
    </xf>
    <xf numFmtId="0" fontId="2" fillId="0" borderId="0" xfId="4" applyFont="1" applyBorder="1" applyAlignment="1" applyProtection="1"/>
    <xf numFmtId="171" fontId="2" fillId="5" borderId="3" xfId="4" applyNumberFormat="1" applyFont="1" applyFill="1" applyBorder="1" applyAlignment="1" applyProtection="1">
      <alignment horizontal="right" vertical="center" wrapText="1" indent="1"/>
    </xf>
    <xf numFmtId="171" fontId="2" fillId="8" borderId="3" xfId="4" applyNumberFormat="1" applyFont="1" applyFill="1" applyBorder="1" applyAlignment="1" applyProtection="1">
      <alignment horizontal="right" vertical="center" wrapText="1" indent="1"/>
    </xf>
    <xf numFmtId="171" fontId="2" fillId="5" borderId="0" xfId="4" applyNumberFormat="1" applyFont="1" applyFill="1" applyBorder="1" applyAlignment="1" applyProtection="1">
      <alignment horizontal="right" vertical="center" wrapText="1" indent="1"/>
    </xf>
    <xf numFmtId="4" fontId="2" fillId="5" borderId="0" xfId="4" applyNumberFormat="1" applyFont="1" applyFill="1" applyBorder="1" applyAlignment="1">
      <alignment horizontal="left" vertical="center"/>
    </xf>
    <xf numFmtId="0" fontId="2" fillId="0" borderId="0" xfId="4" applyFont="1" applyAlignment="1">
      <alignment horizontal="left"/>
    </xf>
    <xf numFmtId="171" fontId="2" fillId="10" borderId="3" xfId="4" applyNumberFormat="1" applyFont="1" applyFill="1" applyBorder="1" applyAlignment="1" applyProtection="1">
      <alignment horizontal="right" vertical="center" wrapText="1" indent="1"/>
      <protection locked="0"/>
    </xf>
    <xf numFmtId="0" fontId="7" fillId="8" borderId="7" xfId="4" applyFont="1" applyFill="1" applyBorder="1" applyAlignment="1" applyProtection="1">
      <alignment horizontal="center" vertical="center" wrapText="1"/>
    </xf>
    <xf numFmtId="171" fontId="7" fillId="5" borderId="3" xfId="4" applyNumberFormat="1" applyFont="1" applyFill="1" applyBorder="1" applyAlignment="1" applyProtection="1">
      <alignment horizontal="right" vertical="center" wrapText="1" indent="1"/>
    </xf>
    <xf numFmtId="171" fontId="7" fillId="8" borderId="3" xfId="4" applyNumberFormat="1" applyFont="1" applyFill="1" applyBorder="1" applyAlignment="1" applyProtection="1">
      <alignment horizontal="right" vertical="center" wrapText="1" indent="1"/>
    </xf>
    <xf numFmtId="0" fontId="7" fillId="9" borderId="0" xfId="0" applyFont="1" applyFill="1" applyAlignment="1" applyProtection="1">
      <alignment horizontal="left" vertical="center" wrapText="1"/>
    </xf>
    <xf numFmtId="165" fontId="22" fillId="7" borderId="3" xfId="1" applyFont="1" applyFill="1" applyBorder="1" applyAlignment="1" applyProtection="1">
      <alignment horizontal="center" vertical="center" wrapText="1"/>
    </xf>
    <xf numFmtId="171" fontId="7" fillId="0" borderId="1" xfId="4" applyNumberFormat="1" applyFont="1" applyFill="1" applyBorder="1" applyAlignment="1" applyProtection="1">
      <alignment horizontal="right" vertical="center" wrapText="1" indent="1"/>
    </xf>
    <xf numFmtId="171" fontId="7" fillId="0" borderId="8" xfId="4" applyNumberFormat="1" applyFont="1" applyFill="1" applyBorder="1" applyAlignment="1" applyProtection="1">
      <alignment horizontal="right" vertical="center" wrapText="1" indent="1"/>
    </xf>
    <xf numFmtId="0" fontId="7" fillId="10" borderId="1" xfId="0" applyFont="1" applyFill="1" applyBorder="1" applyAlignment="1" applyProtection="1">
      <alignment horizontal="center" vertical="center"/>
    </xf>
    <xf numFmtId="0" fontId="7" fillId="10" borderId="8" xfId="0" applyFont="1" applyFill="1" applyBorder="1" applyAlignment="1" applyProtection="1">
      <alignment horizontal="center" vertical="center"/>
    </xf>
    <xf numFmtId="2" fontId="21" fillId="9" borderId="1" xfId="0" applyNumberFormat="1" applyFont="1" applyFill="1" applyBorder="1" applyAlignment="1" applyProtection="1">
      <alignment horizontal="right" vertical="center" indent="1"/>
    </xf>
    <xf numFmtId="2" fontId="21" fillId="9" borderId="8" xfId="0" applyNumberFormat="1" applyFont="1" applyFill="1" applyBorder="1" applyAlignment="1" applyProtection="1">
      <alignment horizontal="right" vertical="center" indent="1"/>
    </xf>
    <xf numFmtId="4" fontId="2" fillId="10" borderId="7" xfId="1" applyNumberFormat="1" applyFont="1" applyFill="1" applyBorder="1" applyAlignment="1" applyProtection="1">
      <alignment horizontal="center" vertical="center" wrapText="1"/>
      <protection locked="0"/>
    </xf>
    <xf numFmtId="4" fontId="2" fillId="10" borderId="47" xfId="1" applyNumberFormat="1" applyFont="1" applyFill="1" applyBorder="1" applyAlignment="1" applyProtection="1">
      <alignment horizontal="center" vertical="center" wrapText="1"/>
      <protection locked="0"/>
    </xf>
    <xf numFmtId="4" fontId="2" fillId="10" borderId="2" xfId="1" applyNumberFormat="1" applyFont="1" applyFill="1" applyBorder="1" applyAlignment="1" applyProtection="1">
      <alignment horizontal="center" vertical="center" wrapText="1"/>
      <protection locked="0"/>
    </xf>
    <xf numFmtId="0" fontId="30" fillId="9" borderId="0" xfId="4" applyFont="1" applyFill="1" applyBorder="1" applyAlignment="1" applyProtection="1">
      <alignment horizontal="center" vertical="center"/>
    </xf>
    <xf numFmtId="0" fontId="25" fillId="9" borderId="0" xfId="4" applyFont="1" applyFill="1" applyBorder="1" applyAlignment="1" applyProtection="1">
      <alignment horizontal="center" wrapText="1"/>
    </xf>
    <xf numFmtId="0" fontId="17" fillId="9" borderId="0" xfId="4" applyFont="1" applyFill="1" applyBorder="1" applyAlignment="1" applyProtection="1">
      <alignment horizontal="center" wrapText="1"/>
    </xf>
    <xf numFmtId="0" fontId="7" fillId="10" borderId="38" xfId="4" applyFont="1" applyFill="1" applyBorder="1" applyAlignment="1" applyProtection="1">
      <alignment horizontal="center" wrapText="1"/>
      <protection locked="0"/>
    </xf>
    <xf numFmtId="0" fontId="7" fillId="10" borderId="48" xfId="4" applyFont="1" applyFill="1" applyBorder="1" applyAlignment="1" applyProtection="1">
      <alignment horizontal="center" wrapText="1"/>
      <protection locked="0"/>
    </xf>
    <xf numFmtId="0" fontId="7" fillId="10" borderId="49" xfId="4" applyFont="1" applyFill="1" applyBorder="1" applyAlignment="1" applyProtection="1">
      <alignment horizontal="center" wrapText="1"/>
      <protection locked="0"/>
    </xf>
    <xf numFmtId="0" fontId="7" fillId="10" borderId="32" xfId="4" applyFont="1" applyFill="1" applyBorder="1" applyAlignment="1" applyProtection="1">
      <alignment horizontal="center" wrapText="1"/>
      <protection locked="0"/>
    </xf>
    <xf numFmtId="0" fontId="7" fillId="10" borderId="33" xfId="4" applyFont="1" applyFill="1" applyBorder="1" applyAlignment="1" applyProtection="1">
      <alignment horizontal="center" wrapText="1"/>
      <protection locked="0"/>
    </xf>
    <xf numFmtId="0" fontId="7" fillId="10" borderId="9" xfId="4" applyFont="1" applyFill="1" applyBorder="1" applyAlignment="1" applyProtection="1">
      <alignment horizontal="center" wrapText="1"/>
      <protection locked="0"/>
    </xf>
    <xf numFmtId="0" fontId="7" fillId="9" borderId="33" xfId="4" applyFont="1" applyFill="1" applyBorder="1" applyAlignment="1" applyProtection="1">
      <alignment horizontal="center" wrapText="1"/>
    </xf>
    <xf numFmtId="0" fontId="2" fillId="7" borderId="7" xfId="4" applyFont="1" applyFill="1" applyBorder="1" applyAlignment="1" applyProtection="1">
      <alignment horizontal="center" vertical="center" wrapText="1"/>
    </xf>
    <xf numFmtId="0" fontId="2" fillId="7" borderId="47" xfId="4" applyFont="1" applyFill="1" applyBorder="1" applyAlignment="1" applyProtection="1">
      <alignment horizontal="center" vertical="center" wrapText="1"/>
    </xf>
    <xf numFmtId="0" fontId="2" fillId="7" borderId="2" xfId="4" applyFont="1" applyFill="1" applyBorder="1" applyAlignment="1" applyProtection="1">
      <alignment horizontal="center" vertical="center" wrapText="1"/>
    </xf>
    <xf numFmtId="0" fontId="7" fillId="7" borderId="3" xfId="4" applyFont="1" applyFill="1" applyBorder="1" applyAlignment="1" applyProtection="1">
      <alignment horizontal="center" vertical="center" wrapText="1"/>
    </xf>
    <xf numFmtId="0" fontId="7" fillId="7" borderId="1" xfId="4" applyFont="1" applyFill="1" applyBorder="1" applyAlignment="1" applyProtection="1">
      <alignment horizontal="center" vertical="center" wrapText="1"/>
    </xf>
    <xf numFmtId="0" fontId="7" fillId="7" borderId="11" xfId="4" applyFont="1" applyFill="1" applyBorder="1" applyAlignment="1" applyProtection="1">
      <alignment horizontal="center" vertical="center" wrapText="1"/>
    </xf>
    <xf numFmtId="0" fontId="7" fillId="7" borderId="8" xfId="4" applyFont="1" applyFill="1" applyBorder="1" applyAlignment="1" applyProtection="1">
      <alignment horizontal="center" vertical="center" wrapText="1"/>
    </xf>
    <xf numFmtId="0" fontId="7" fillId="7" borderId="7" xfId="4" applyFont="1" applyFill="1" applyBorder="1" applyAlignment="1" applyProtection="1">
      <alignment horizontal="center" vertical="center" wrapText="1"/>
    </xf>
    <xf numFmtId="0" fontId="7" fillId="7" borderId="47" xfId="4" applyFont="1" applyFill="1" applyBorder="1" applyAlignment="1" applyProtection="1">
      <alignment horizontal="center" vertical="center" wrapText="1"/>
    </xf>
    <xf numFmtId="0" fontId="7" fillId="7" borderId="2"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7" fillId="7" borderId="50" xfId="4" applyFont="1" applyFill="1" applyBorder="1" applyAlignment="1" applyProtection="1">
      <alignment horizontal="center" vertical="center" wrapText="1"/>
    </xf>
    <xf numFmtId="0" fontId="7" fillId="7" borderId="51" xfId="4" applyFont="1" applyFill="1" applyBorder="1" applyAlignment="1" applyProtection="1">
      <alignment horizontal="center" vertical="center" wrapText="1"/>
    </xf>
    <xf numFmtId="0" fontId="7" fillId="7" borderId="52" xfId="4" applyFont="1" applyFill="1" applyBorder="1" applyAlignment="1" applyProtection="1">
      <alignment horizontal="center" vertical="center" wrapText="1"/>
    </xf>
    <xf numFmtId="0" fontId="27" fillId="9" borderId="0" xfId="0" applyFont="1" applyFill="1" applyBorder="1" applyAlignment="1" applyProtection="1">
      <alignment horizontal="center"/>
    </xf>
    <xf numFmtId="0" fontId="2" fillId="9" borderId="0" xfId="0" applyFont="1" applyFill="1" applyBorder="1" applyAlignment="1" applyProtection="1">
      <alignment horizontal="center"/>
    </xf>
    <xf numFmtId="0" fontId="7" fillId="9" borderId="0" xfId="0" applyFont="1" applyFill="1" applyBorder="1" applyAlignment="1" applyProtection="1">
      <alignment horizontal="center"/>
    </xf>
    <xf numFmtId="0" fontId="7" fillId="10" borderId="38" xfId="0" applyFont="1" applyFill="1" applyBorder="1" applyAlignment="1" applyProtection="1">
      <alignment horizontal="center" vertical="center"/>
      <protection locked="0"/>
    </xf>
    <xf numFmtId="0" fontId="7" fillId="10" borderId="48" xfId="0" applyFont="1" applyFill="1" applyBorder="1" applyAlignment="1" applyProtection="1">
      <alignment horizontal="center" vertical="center"/>
      <protection locked="0"/>
    </xf>
    <xf numFmtId="0" fontId="7" fillId="10" borderId="49" xfId="0" applyFont="1" applyFill="1" applyBorder="1" applyAlignment="1" applyProtection="1">
      <alignment horizontal="center" vertical="center"/>
      <protection locked="0"/>
    </xf>
    <xf numFmtId="0" fontId="7" fillId="10" borderId="32" xfId="0" applyFont="1" applyFill="1" applyBorder="1" applyAlignment="1" applyProtection="1">
      <alignment horizontal="center" vertical="center"/>
      <protection locked="0"/>
    </xf>
    <xf numFmtId="0" fontId="7" fillId="10" borderId="33" xfId="0" applyFont="1" applyFill="1" applyBorder="1" applyAlignment="1" applyProtection="1">
      <alignment horizontal="center" vertical="center"/>
      <protection locked="0"/>
    </xf>
    <xf numFmtId="0" fontId="7" fillId="10" borderId="9" xfId="0" applyFont="1" applyFill="1" applyBorder="1" applyAlignment="1" applyProtection="1">
      <alignment horizontal="center" vertical="center"/>
      <protection locked="0"/>
    </xf>
    <xf numFmtId="0" fontId="2" fillId="9" borderId="3" xfId="0" applyFont="1" applyFill="1" applyBorder="1" applyAlignment="1" applyProtection="1">
      <alignment horizontal="center" vertical="center" wrapText="1"/>
    </xf>
    <xf numFmtId="0" fontId="7" fillId="7" borderId="19" xfId="4" applyFont="1" applyFill="1" applyBorder="1" applyAlignment="1" applyProtection="1">
      <alignment horizontal="center" vertical="center"/>
    </xf>
    <xf numFmtId="0" fontId="7" fillId="7" borderId="12" xfId="4" applyFont="1" applyFill="1" applyBorder="1" applyAlignment="1" applyProtection="1">
      <alignment horizontal="center" vertical="center"/>
    </xf>
    <xf numFmtId="0" fontId="7" fillId="7" borderId="26" xfId="4" applyFont="1" applyFill="1" applyBorder="1" applyAlignment="1" applyProtection="1">
      <alignment horizontal="center" vertical="center"/>
    </xf>
    <xf numFmtId="0" fontId="40" fillId="9" borderId="65" xfId="0" applyFont="1" applyFill="1" applyBorder="1" applyAlignment="1">
      <alignment horizontal="left" wrapText="1"/>
    </xf>
    <xf numFmtId="0" fontId="40" fillId="9" borderId="66" xfId="0" applyFont="1" applyFill="1" applyBorder="1" applyAlignment="1">
      <alignment horizontal="left" wrapText="1"/>
    </xf>
    <xf numFmtId="0" fontId="22" fillId="10" borderId="38" xfId="0" applyFont="1" applyFill="1" applyBorder="1" applyAlignment="1" applyProtection="1">
      <alignment horizontal="center"/>
    </xf>
    <xf numFmtId="0" fontId="22" fillId="10" borderId="49" xfId="0" applyFont="1" applyFill="1" applyBorder="1" applyAlignment="1" applyProtection="1">
      <alignment horizontal="center"/>
    </xf>
    <xf numFmtId="0" fontId="22" fillId="10" borderId="32" xfId="0" applyFont="1" applyFill="1" applyBorder="1" applyAlignment="1" applyProtection="1">
      <alignment horizontal="center"/>
    </xf>
    <xf numFmtId="0" fontId="22" fillId="10" borderId="9" xfId="0" applyFont="1" applyFill="1" applyBorder="1" applyAlignment="1" applyProtection="1">
      <alignment horizontal="center"/>
    </xf>
    <xf numFmtId="0" fontId="46" fillId="9" borderId="0" xfId="0" applyFont="1" applyFill="1" applyAlignment="1" applyProtection="1">
      <alignment horizontal="center"/>
    </xf>
    <xf numFmtId="0" fontId="38" fillId="9" borderId="0" xfId="0" applyFont="1" applyFill="1" applyAlignment="1" applyProtection="1">
      <alignment horizontal="center"/>
    </xf>
    <xf numFmtId="0" fontId="31" fillId="9" borderId="0" xfId="0" applyFont="1" applyFill="1" applyAlignment="1" applyProtection="1">
      <alignment horizontal="center"/>
    </xf>
    <xf numFmtId="0" fontId="37" fillId="9" borderId="0" xfId="0" applyFont="1" applyFill="1" applyAlignment="1" applyProtection="1">
      <alignment horizontal="center"/>
    </xf>
    <xf numFmtId="0" fontId="48" fillId="9" borderId="12" xfId="0" applyFont="1" applyFill="1" applyBorder="1" applyAlignment="1" applyProtection="1">
      <alignment horizontal="left" vertical="top" wrapText="1"/>
    </xf>
    <xf numFmtId="14" fontId="7" fillId="2" borderId="1" xfId="0" applyNumberFormat="1" applyFont="1" applyFill="1" applyBorder="1" applyAlignment="1" applyProtection="1">
      <alignment horizontal="center"/>
      <protection locked="0"/>
    </xf>
    <xf numFmtId="14" fontId="7" fillId="2" borderId="11" xfId="0" applyNumberFormat="1" applyFont="1" applyFill="1" applyBorder="1" applyAlignment="1" applyProtection="1">
      <alignment horizontal="center"/>
      <protection locked="0"/>
    </xf>
    <xf numFmtId="14" fontId="7" fillId="2" borderId="8" xfId="0" applyNumberFormat="1" applyFont="1" applyFill="1" applyBorder="1" applyAlignment="1" applyProtection="1">
      <alignment horizontal="center"/>
      <protection locked="0"/>
    </xf>
    <xf numFmtId="0" fontId="7" fillId="2" borderId="3" xfId="0" applyFont="1" applyFill="1" applyBorder="1" applyAlignment="1" applyProtection="1">
      <alignment horizontal="left"/>
      <protection locked="0"/>
    </xf>
    <xf numFmtId="0" fontId="12" fillId="0" borderId="3" xfId="0" applyFont="1" applyBorder="1" applyAlignment="1" applyProtection="1">
      <protection locked="0"/>
    </xf>
    <xf numFmtId="0" fontId="17" fillId="0" borderId="45" xfId="0" applyFont="1" applyBorder="1" applyAlignment="1" applyProtection="1">
      <alignment horizontal="center"/>
      <protection locked="0"/>
    </xf>
    <xf numFmtId="0" fontId="4" fillId="0" borderId="24" xfId="0" applyFont="1" applyBorder="1" applyAlignment="1" applyProtection="1">
      <alignment horizontal="center"/>
      <protection locked="0"/>
    </xf>
    <xf numFmtId="0" fontId="4" fillId="0" borderId="44" xfId="0" applyFont="1" applyBorder="1" applyAlignment="1" applyProtection="1">
      <alignment horizontal="center"/>
      <protection locked="0"/>
    </xf>
    <xf numFmtId="10" fontId="7" fillId="2" borderId="1" xfId="0" applyNumberFormat="1" applyFont="1" applyFill="1" applyBorder="1" applyAlignment="1" applyProtection="1">
      <alignment horizontal="center"/>
      <protection locked="0"/>
    </xf>
    <xf numFmtId="10" fontId="7" fillId="2" borderId="11" xfId="0" applyNumberFormat="1" applyFont="1" applyFill="1" applyBorder="1" applyAlignment="1" applyProtection="1">
      <alignment horizontal="center"/>
      <protection locked="0"/>
    </xf>
    <xf numFmtId="10" fontId="7" fillId="2" borderId="8" xfId="0" applyNumberFormat="1" applyFont="1" applyFill="1" applyBorder="1" applyAlignment="1" applyProtection="1">
      <alignment horizontal="center"/>
      <protection locked="0"/>
    </xf>
    <xf numFmtId="0" fontId="7" fillId="2" borderId="1" xfId="1" applyNumberFormat="1" applyFont="1" applyFill="1" applyBorder="1" applyAlignment="1" applyProtection="1">
      <alignment horizontal="left"/>
      <protection locked="0"/>
    </xf>
    <xf numFmtId="0" fontId="7" fillId="2" borderId="11" xfId="1" applyNumberFormat="1" applyFont="1" applyFill="1" applyBorder="1" applyAlignment="1" applyProtection="1">
      <alignment horizontal="left"/>
      <protection locked="0"/>
    </xf>
    <xf numFmtId="0" fontId="7" fillId="2" borderId="8" xfId="1" applyNumberFormat="1" applyFont="1" applyFill="1" applyBorder="1" applyAlignment="1" applyProtection="1">
      <alignment horizontal="left"/>
      <protection locked="0"/>
    </xf>
    <xf numFmtId="10" fontId="3" fillId="2" borderId="1" xfId="0" applyNumberFormat="1" applyFont="1" applyFill="1" applyBorder="1" applyAlignment="1" applyProtection="1">
      <alignment horizontal="left"/>
      <protection locked="0"/>
    </xf>
    <xf numFmtId="10" fontId="3" fillId="2" borderId="11" xfId="0" applyNumberFormat="1" applyFont="1" applyFill="1" applyBorder="1" applyAlignment="1" applyProtection="1">
      <alignment horizontal="left"/>
      <protection locked="0"/>
    </xf>
    <xf numFmtId="10" fontId="3" fillId="2" borderId="8" xfId="0" applyNumberFormat="1" applyFont="1" applyFill="1" applyBorder="1" applyAlignment="1" applyProtection="1">
      <alignment horizontal="left"/>
      <protection locked="0"/>
    </xf>
    <xf numFmtId="14" fontId="7" fillId="2" borderId="1" xfId="0" applyNumberFormat="1" applyFont="1" applyFill="1" applyBorder="1" applyAlignment="1" applyProtection="1">
      <alignment horizontal="center"/>
    </xf>
    <xf numFmtId="14" fontId="7" fillId="2" borderId="11" xfId="0" applyNumberFormat="1" applyFont="1" applyFill="1" applyBorder="1" applyAlignment="1" applyProtection="1">
      <alignment horizontal="center"/>
    </xf>
    <xf numFmtId="14" fontId="7" fillId="2" borderId="8" xfId="0" applyNumberFormat="1" applyFont="1" applyFill="1" applyBorder="1" applyAlignment="1" applyProtection="1">
      <alignment horizontal="center"/>
    </xf>
    <xf numFmtId="0" fontId="7" fillId="2" borderId="3" xfId="0" applyFont="1" applyFill="1" applyBorder="1" applyAlignment="1" applyProtection="1">
      <alignment horizontal="left"/>
    </xf>
    <xf numFmtId="0" fontId="12" fillId="0" borderId="3" xfId="0" applyFont="1" applyBorder="1" applyAlignment="1" applyProtection="1"/>
    <xf numFmtId="0" fontId="17" fillId="0" borderId="45" xfId="0" applyFont="1" applyBorder="1" applyAlignment="1" applyProtection="1">
      <alignment horizontal="center"/>
    </xf>
    <xf numFmtId="0" fontId="4" fillId="0" borderId="24" xfId="0" applyFont="1" applyBorder="1" applyAlignment="1" applyProtection="1">
      <alignment horizontal="center"/>
    </xf>
    <xf numFmtId="0" fontId="4" fillId="0" borderId="44" xfId="0" applyFont="1" applyBorder="1" applyAlignment="1" applyProtection="1">
      <alignment horizontal="center"/>
    </xf>
    <xf numFmtId="10" fontId="7" fillId="2" borderId="1" xfId="0" applyNumberFormat="1" applyFont="1" applyFill="1" applyBorder="1" applyAlignment="1" applyProtection="1">
      <alignment horizontal="center"/>
    </xf>
    <xf numFmtId="10" fontId="7" fillId="2" borderId="11" xfId="0" applyNumberFormat="1" applyFont="1" applyFill="1" applyBorder="1" applyAlignment="1" applyProtection="1">
      <alignment horizontal="center"/>
    </xf>
    <xf numFmtId="10" fontId="7" fillId="2" borderId="8" xfId="0" applyNumberFormat="1" applyFont="1" applyFill="1" applyBorder="1" applyAlignment="1" applyProtection="1">
      <alignment horizontal="center"/>
    </xf>
    <xf numFmtId="0" fontId="7" fillId="2" borderId="1" xfId="1" applyNumberFormat="1" applyFont="1" applyFill="1" applyBorder="1" applyAlignment="1" applyProtection="1">
      <alignment horizontal="left"/>
    </xf>
    <xf numFmtId="0" fontId="7" fillId="2" borderId="11" xfId="1" applyNumberFormat="1" applyFont="1" applyFill="1" applyBorder="1" applyAlignment="1" applyProtection="1">
      <alignment horizontal="left"/>
    </xf>
    <xf numFmtId="0" fontId="7" fillId="2" borderId="8" xfId="1" applyNumberFormat="1" applyFont="1" applyFill="1" applyBorder="1" applyAlignment="1" applyProtection="1">
      <alignment horizontal="left"/>
    </xf>
    <xf numFmtId="10" fontId="3" fillId="2" borderId="1" xfId="0" applyNumberFormat="1" applyFont="1" applyFill="1" applyBorder="1" applyAlignment="1" applyProtection="1">
      <alignment horizontal="left"/>
    </xf>
    <xf numFmtId="10" fontId="3" fillId="2" borderId="11" xfId="0" applyNumberFormat="1" applyFont="1" applyFill="1" applyBorder="1" applyAlignment="1" applyProtection="1">
      <alignment horizontal="left"/>
    </xf>
    <xf numFmtId="10" fontId="3" fillId="2" borderId="8" xfId="0" applyNumberFormat="1" applyFont="1" applyFill="1" applyBorder="1" applyAlignment="1" applyProtection="1">
      <alignment horizontal="left"/>
    </xf>
    <xf numFmtId="0" fontId="27" fillId="9" borderId="0" xfId="4" applyFont="1" applyFill="1" applyBorder="1" applyAlignment="1" applyProtection="1">
      <alignment horizontal="center" vertical="center" wrapText="1"/>
    </xf>
    <xf numFmtId="0" fontId="39" fillId="9" borderId="55" xfId="4" applyFont="1" applyFill="1" applyBorder="1" applyAlignment="1" applyProtection="1">
      <alignment horizontal="left"/>
    </xf>
    <xf numFmtId="0" fontId="39" fillId="9" borderId="55" xfId="4" applyFont="1" applyFill="1" applyBorder="1" applyAlignment="1" applyProtection="1">
      <alignment horizontal="center"/>
    </xf>
    <xf numFmtId="0" fontId="7" fillId="0" borderId="0" xfId="4" applyFont="1" applyAlignment="1" applyProtection="1">
      <alignment horizontal="center" vertical="center"/>
    </xf>
    <xf numFmtId="0" fontId="7"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vertical="center" wrapText="1"/>
    </xf>
    <xf numFmtId="0" fontId="7" fillId="10" borderId="1" xfId="4" applyFont="1" applyFill="1" applyBorder="1" applyAlignment="1" applyProtection="1">
      <alignment horizontal="center" vertical="center"/>
    </xf>
    <xf numFmtId="0" fontId="7" fillId="0" borderId="8" xfId="4" applyFont="1" applyBorder="1" applyAlignment="1" applyProtection="1">
      <alignment horizontal="center" vertical="center"/>
    </xf>
    <xf numFmtId="0" fontId="26" fillId="11" borderId="19" xfId="4" applyFont="1" applyFill="1" applyBorder="1" applyAlignment="1" applyProtection="1">
      <alignment horizontal="center" vertical="center" wrapText="1"/>
    </xf>
    <xf numFmtId="0" fontId="26" fillId="11" borderId="12" xfId="4" applyFont="1" applyFill="1" applyBorder="1" applyAlignment="1" applyProtection="1">
      <alignment horizontal="center" vertical="center" wrapText="1"/>
    </xf>
    <xf numFmtId="0" fontId="26" fillId="11" borderId="26" xfId="4" applyFont="1" applyFill="1" applyBorder="1" applyAlignment="1" applyProtection="1">
      <alignment horizontal="center" vertical="center" wrapText="1"/>
    </xf>
    <xf numFmtId="0" fontId="7" fillId="10" borderId="11" xfId="0" applyFont="1" applyFill="1" applyBorder="1" applyAlignment="1" applyProtection="1">
      <alignment horizontal="center" vertical="center"/>
    </xf>
    <xf numFmtId="0" fontId="46" fillId="9" borderId="0" xfId="0" applyFont="1" applyFill="1" applyAlignment="1" applyProtection="1">
      <alignment horizontal="center" wrapText="1"/>
    </xf>
    <xf numFmtId="0" fontId="7" fillId="7" borderId="19" xfId="4" applyFont="1" applyFill="1" applyBorder="1" applyAlignment="1" applyProtection="1">
      <alignment horizontal="center" vertical="center" wrapText="1"/>
    </xf>
    <xf numFmtId="0" fontId="7" fillId="7" borderId="12" xfId="4" applyFont="1" applyFill="1" applyBorder="1" applyAlignment="1" applyProtection="1">
      <alignment horizontal="center" vertical="center" wrapText="1"/>
    </xf>
    <xf numFmtId="0" fontId="7" fillId="7" borderId="26" xfId="4" applyFont="1" applyFill="1" applyBorder="1" applyAlignment="1" applyProtection="1">
      <alignment horizontal="center" vertical="center" wrapText="1"/>
    </xf>
    <xf numFmtId="0" fontId="22" fillId="10" borderId="33" xfId="0" applyFont="1" applyFill="1" applyBorder="1" applyAlignment="1" applyProtection="1">
      <alignment horizontal="center"/>
    </xf>
    <xf numFmtId="0" fontId="22" fillId="10" borderId="48" xfId="0" applyFont="1" applyFill="1" applyBorder="1" applyAlignment="1" applyProtection="1">
      <alignment horizontal="center"/>
    </xf>
    <xf numFmtId="0" fontId="20" fillId="0" borderId="33" xfId="0" applyFont="1" applyBorder="1" applyAlignment="1" applyProtection="1">
      <alignment horizontal="center"/>
    </xf>
    <xf numFmtId="0" fontId="21" fillId="9" borderId="0" xfId="0" applyFont="1" applyFill="1" applyAlignment="1">
      <alignment horizontal="left" vertical="center" wrapText="1"/>
    </xf>
    <xf numFmtId="0" fontId="31" fillId="9" borderId="33" xfId="0" applyFont="1" applyFill="1" applyBorder="1" applyAlignment="1" applyProtection="1">
      <alignment horizontal="center"/>
    </xf>
    <xf numFmtId="0" fontId="7" fillId="8" borderId="3" xfId="0" applyFont="1" applyFill="1" applyBorder="1" applyAlignment="1">
      <alignment horizontal="center" vertical="center" wrapText="1"/>
    </xf>
    <xf numFmtId="0" fontId="7" fillId="5" borderId="0" xfId="4" applyFont="1" applyFill="1" applyBorder="1" applyAlignment="1">
      <alignment horizontal="left" vertical="center" wrapText="1"/>
    </xf>
    <xf numFmtId="0" fontId="2" fillId="0" borderId="3" xfId="4" applyFont="1" applyBorder="1" applyAlignment="1" applyProtection="1"/>
    <xf numFmtId="0" fontId="2" fillId="8" borderId="3" xfId="4" applyFont="1" applyFill="1" applyBorder="1" applyAlignment="1" applyProtection="1"/>
    <xf numFmtId="0" fontId="2" fillId="5" borderId="0" xfId="4" applyFont="1" applyFill="1" applyBorder="1" applyAlignment="1" applyProtection="1">
      <alignment horizontal="left" vertical="center" wrapText="1"/>
    </xf>
    <xf numFmtId="0" fontId="53" fillId="9" borderId="59" xfId="4" applyFont="1" applyFill="1" applyBorder="1" applyAlignment="1" applyProtection="1">
      <alignment horizontal="center"/>
    </xf>
    <xf numFmtId="0" fontId="7" fillId="5" borderId="0" xfId="4" applyFont="1" applyFill="1" applyBorder="1" applyAlignment="1">
      <alignment horizontal="center" vertical="center" wrapText="1"/>
    </xf>
    <xf numFmtId="0" fontId="7" fillId="0" borderId="38" xfId="4" applyFont="1" applyBorder="1" applyAlignment="1" applyProtection="1">
      <alignment horizontal="center" vertical="center"/>
    </xf>
    <xf numFmtId="0" fontId="7" fillId="0" borderId="49" xfId="4" applyFont="1" applyBorder="1" applyAlignment="1" applyProtection="1">
      <alignment horizontal="center" vertical="center"/>
    </xf>
    <xf numFmtId="0" fontId="7" fillId="0" borderId="32" xfId="4" applyFont="1" applyBorder="1" applyAlignment="1" applyProtection="1">
      <alignment horizontal="center" vertical="center"/>
    </xf>
    <xf numFmtId="0" fontId="7" fillId="0" borderId="9" xfId="4" applyFont="1" applyBorder="1" applyAlignment="1" applyProtection="1">
      <alignment horizontal="center" vertical="center"/>
    </xf>
    <xf numFmtId="0" fontId="7" fillId="8" borderId="7" xfId="4" applyFont="1" applyFill="1" applyBorder="1" applyAlignment="1" applyProtection="1">
      <alignment horizontal="center" vertical="center" wrapText="1"/>
    </xf>
    <xf numFmtId="0" fontId="7" fillId="8" borderId="2" xfId="4" applyFont="1" applyFill="1" applyBorder="1" applyAlignment="1" applyProtection="1">
      <alignment horizontal="center" vertical="center" wrapText="1"/>
    </xf>
    <xf numFmtId="0" fontId="2" fillId="0" borderId="0" xfId="4" applyFont="1" applyBorder="1" applyAlignment="1" applyProtection="1">
      <alignment horizontal="left" vertical="center" wrapText="1"/>
    </xf>
    <xf numFmtId="0" fontId="2" fillId="0" borderId="0" xfId="4" applyBorder="1" applyAlignment="1" applyProtection="1">
      <alignment horizontal="left" vertical="center" wrapText="1"/>
    </xf>
    <xf numFmtId="0" fontId="2" fillId="0" borderId="0" xfId="4" applyFont="1" applyFill="1" applyBorder="1" applyAlignment="1">
      <alignment horizontal="left" vertical="center" wrapText="1"/>
    </xf>
    <xf numFmtId="0" fontId="2" fillId="0" borderId="60" xfId="4" applyFont="1" applyFill="1" applyBorder="1" applyAlignment="1">
      <alignment horizontal="left" vertical="center" wrapText="1"/>
    </xf>
    <xf numFmtId="0" fontId="2" fillId="0" borderId="0" xfId="4" applyFont="1" applyFill="1" applyBorder="1" applyAlignment="1" applyProtection="1">
      <alignment horizontal="left" vertical="center" wrapText="1"/>
    </xf>
    <xf numFmtId="0" fontId="54" fillId="9" borderId="33" xfId="4" applyFont="1" applyFill="1" applyBorder="1" applyAlignment="1" applyProtection="1">
      <alignment horizontal="center"/>
    </xf>
    <xf numFmtId="0" fontId="7" fillId="5" borderId="7" xfId="4" applyFont="1" applyFill="1" applyBorder="1" applyAlignment="1" applyProtection="1">
      <alignment horizontal="center" vertical="center"/>
    </xf>
    <xf numFmtId="0" fontId="7" fillId="5" borderId="47" xfId="4" applyFont="1" applyFill="1" applyBorder="1" applyAlignment="1" applyProtection="1">
      <alignment horizontal="center" vertical="center"/>
    </xf>
    <xf numFmtId="0" fontId="7" fillId="5" borderId="7" xfId="4" applyFont="1" applyFill="1" applyBorder="1" applyAlignment="1" applyProtection="1">
      <alignment horizontal="center" vertical="center" wrapText="1"/>
    </xf>
    <xf numFmtId="0" fontId="7" fillId="5" borderId="47" xfId="4" applyFont="1" applyFill="1" applyBorder="1" applyAlignment="1" applyProtection="1">
      <alignment horizontal="center" vertical="center" wrapText="1"/>
    </xf>
    <xf numFmtId="0" fontId="52" fillId="9" borderId="58" xfId="4" applyFont="1" applyFill="1" applyBorder="1" applyAlignment="1" applyProtection="1">
      <alignment horizontal="center"/>
    </xf>
    <xf numFmtId="0" fontId="7" fillId="5" borderId="2" xfId="4" applyFont="1" applyFill="1" applyBorder="1" applyAlignment="1" applyProtection="1">
      <alignment horizontal="center" vertical="center"/>
    </xf>
    <xf numFmtId="0" fontId="7" fillId="5" borderId="2" xfId="4" applyFont="1" applyFill="1" applyBorder="1" applyAlignment="1" applyProtection="1">
      <alignment horizontal="center" vertical="center" wrapText="1"/>
    </xf>
    <xf numFmtId="0" fontId="7" fillId="12" borderId="7" xfId="4" applyFont="1" applyFill="1" applyBorder="1" applyAlignment="1" applyProtection="1">
      <alignment horizontal="center" vertical="center"/>
    </xf>
    <xf numFmtId="0" fontId="7" fillId="12" borderId="2" xfId="4" applyFont="1" applyFill="1" applyBorder="1" applyAlignment="1" applyProtection="1">
      <alignment horizontal="center" vertical="center"/>
    </xf>
    <xf numFmtId="0" fontId="7" fillId="12" borderId="7" xfId="4" applyFont="1" applyFill="1" applyBorder="1" applyAlignment="1" applyProtection="1">
      <alignment horizontal="center" vertical="center" wrapText="1"/>
    </xf>
    <xf numFmtId="0" fontId="7" fillId="12" borderId="2" xfId="4" applyFont="1" applyFill="1" applyBorder="1" applyAlignment="1" applyProtection="1">
      <alignment horizontal="center" vertical="center" wrapText="1"/>
    </xf>
    <xf numFmtId="0" fontId="7" fillId="12" borderId="64" xfId="4" applyFont="1" applyFill="1" applyBorder="1" applyAlignment="1" applyProtection="1">
      <alignment horizontal="center" vertical="center" wrapText="1"/>
    </xf>
    <xf numFmtId="0" fontId="7" fillId="10" borderId="7" xfId="4" applyFont="1" applyFill="1" applyBorder="1" applyAlignment="1" applyProtection="1">
      <alignment horizontal="center" vertical="center"/>
    </xf>
    <xf numFmtId="0" fontId="7" fillId="10" borderId="2" xfId="4" applyFont="1" applyFill="1" applyBorder="1" applyAlignment="1" applyProtection="1">
      <alignment horizontal="center" vertical="center"/>
    </xf>
    <xf numFmtId="0" fontId="7" fillId="10" borderId="7" xfId="4" applyFont="1" applyFill="1" applyBorder="1" applyAlignment="1" applyProtection="1">
      <alignment horizontal="center" vertical="center" wrapText="1"/>
    </xf>
    <xf numFmtId="0" fontId="7" fillId="10" borderId="2" xfId="4" applyFont="1" applyFill="1" applyBorder="1" applyAlignment="1" applyProtection="1">
      <alignment horizontal="center" vertical="center" wrapText="1"/>
    </xf>
    <xf numFmtId="0" fontId="7" fillId="10" borderId="63" xfId="4" applyFont="1" applyFill="1" applyBorder="1" applyAlignment="1" applyProtection="1">
      <alignment horizontal="center" vertical="center" wrapText="1"/>
    </xf>
    <xf numFmtId="0" fontId="2" fillId="0" borderId="0" xfId="4" applyFont="1" applyBorder="1" applyAlignment="1" applyProtection="1">
      <alignment horizontal="center"/>
    </xf>
    <xf numFmtId="0" fontId="51" fillId="9" borderId="0" xfId="4" applyFont="1" applyFill="1" applyBorder="1" applyAlignment="1" applyProtection="1">
      <alignment horizontal="center"/>
    </xf>
    <xf numFmtId="0" fontId="2" fillId="9" borderId="0" xfId="4" applyFont="1" applyFill="1" applyBorder="1" applyAlignment="1" applyProtection="1">
      <alignment horizontal="center"/>
    </xf>
    <xf numFmtId="0" fontId="7" fillId="9" borderId="0" xfId="4" applyFont="1" applyFill="1" applyBorder="1" applyAlignment="1" applyProtection="1">
      <alignment horizontal="center"/>
    </xf>
    <xf numFmtId="0" fontId="7" fillId="10" borderId="38" xfId="4" applyFont="1" applyFill="1" applyBorder="1" applyAlignment="1" applyProtection="1">
      <alignment horizontal="center" wrapText="1"/>
    </xf>
    <xf numFmtId="0" fontId="7" fillId="10" borderId="48" xfId="4" applyFont="1" applyFill="1" applyBorder="1" applyAlignment="1" applyProtection="1">
      <alignment horizontal="center" wrapText="1"/>
    </xf>
    <xf numFmtId="0" fontId="7" fillId="10" borderId="49" xfId="4" applyFont="1" applyFill="1" applyBorder="1" applyAlignment="1" applyProtection="1">
      <alignment horizontal="center" wrapText="1"/>
    </xf>
    <xf numFmtId="0" fontId="7" fillId="10" borderId="32" xfId="4" applyFont="1" applyFill="1" applyBorder="1" applyAlignment="1" applyProtection="1">
      <alignment horizontal="center" wrapText="1"/>
    </xf>
    <xf numFmtId="0" fontId="7" fillId="10" borderId="33" xfId="4" applyFont="1" applyFill="1" applyBorder="1" applyAlignment="1" applyProtection="1">
      <alignment horizontal="center" wrapText="1"/>
    </xf>
    <xf numFmtId="0" fontId="7" fillId="10" borderId="9" xfId="4" applyFont="1" applyFill="1" applyBorder="1" applyAlignment="1" applyProtection="1">
      <alignment horizontal="center" wrapText="1"/>
    </xf>
  </cellXfs>
  <cellStyles count="10">
    <cellStyle name="Moeda" xfId="1" builtinId="4"/>
    <cellStyle name="Moeda 2" xfId="8"/>
    <cellStyle name="Moeda_Plan1" xfId="5"/>
    <cellStyle name="Normal" xfId="0" builtinId="0"/>
    <cellStyle name="Normal 2" xfId="4"/>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C4D79B"/>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pad.tre-pr.gov.br/CONTE&#218;DO%20%20RESTRITO/SE&#199;&#195;O%20DE%20GERENCIAMENTO%20DE%20CUSTOS/Planilhas%20de%20Terceiriza&#231;&#227;o/2017_3947%20-%20Limpeza%20-%20Polo%203%20-%20Cascavel/Planilha%20Limpeza%20-%20P&#243;lo%20Cascav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sheetName val="Encargos"/>
      <sheetName val="Lucro e Despesas Indiretas"/>
      <sheetName val="Item 1 - he 50%"/>
      <sheetName val="item 1 - he 100%"/>
      <sheetName val="Insumos"/>
      <sheetName val="Horas Suplementares"/>
      <sheetName val="Item 2 - he 50%"/>
      <sheetName val="item 2 - he 100%"/>
    </sheetNames>
    <sheetDataSet>
      <sheetData sheetId="0" refreshError="1">
        <row r="9">
          <cell r="V9">
            <v>30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CW58"/>
  <sheetViews>
    <sheetView tabSelected="1" view="pageBreakPreview" zoomScaleNormal="100" zoomScaleSheetLayoutView="100" workbookViewId="0">
      <selection activeCell="K15" sqref="K15"/>
    </sheetView>
  </sheetViews>
  <sheetFormatPr defaultColWidth="9.109375" defaultRowHeight="13.2" x14ac:dyDescent="0.25"/>
  <cols>
    <col min="1" max="1" width="5.5546875" style="250" customWidth="1"/>
    <col min="2" max="2" width="39.88671875" style="250" customWidth="1"/>
    <col min="3" max="6" width="14.6640625" style="250" customWidth="1"/>
    <col min="7" max="7" width="8.44140625" style="250" customWidth="1"/>
    <col min="8" max="8" width="8.109375" style="250" customWidth="1"/>
    <col min="9" max="9" width="14.6640625" style="250" customWidth="1"/>
    <col min="10" max="10" width="15.33203125" style="250" bestFit="1" customWidth="1"/>
    <col min="11" max="17" width="14.6640625" style="250" customWidth="1"/>
    <col min="18" max="18" width="14.6640625" style="263" customWidth="1"/>
    <col min="19" max="101" width="9.109375" style="263"/>
    <col min="102" max="16384" width="9.109375" style="241"/>
  </cols>
  <sheetData>
    <row r="1" spans="1:18" s="258" customFormat="1" ht="21" x14ac:dyDescent="0.25">
      <c r="A1" s="581" t="s">
        <v>156</v>
      </c>
      <c r="B1" s="581"/>
      <c r="C1" s="581"/>
      <c r="D1" s="581"/>
      <c r="E1" s="581"/>
      <c r="F1" s="581"/>
      <c r="G1" s="581"/>
      <c r="H1" s="581"/>
      <c r="I1" s="581"/>
      <c r="J1" s="581"/>
      <c r="K1" s="581"/>
      <c r="L1" s="581"/>
      <c r="M1" s="581"/>
      <c r="N1" s="581"/>
      <c r="O1" s="581"/>
      <c r="P1" s="581"/>
      <c r="Q1" s="581"/>
      <c r="R1" s="260"/>
    </row>
    <row r="2" spans="1:18" s="259" customFormat="1" ht="15" customHeight="1" x14ac:dyDescent="0.3">
      <c r="A2" s="582" t="s">
        <v>433</v>
      </c>
      <c r="B2" s="582"/>
      <c r="C2" s="582"/>
      <c r="D2" s="582"/>
      <c r="E2" s="582"/>
      <c r="F2" s="582"/>
      <c r="G2" s="582"/>
      <c r="H2" s="582"/>
      <c r="I2" s="582"/>
      <c r="J2" s="582"/>
      <c r="K2" s="582"/>
      <c r="L2" s="582"/>
      <c r="M2" s="582"/>
      <c r="N2" s="582"/>
      <c r="O2" s="582"/>
      <c r="P2" s="582"/>
      <c r="Q2" s="582"/>
      <c r="R2" s="261"/>
    </row>
    <row r="3" spans="1:18" s="259" customFormat="1" ht="15" customHeight="1" x14ac:dyDescent="0.3">
      <c r="A3" s="583" t="s">
        <v>424</v>
      </c>
      <c r="B3" s="583"/>
      <c r="C3" s="583"/>
      <c r="D3" s="583"/>
      <c r="E3" s="583"/>
      <c r="F3" s="583"/>
      <c r="G3" s="583"/>
      <c r="H3" s="583"/>
      <c r="I3" s="583"/>
      <c r="J3" s="583"/>
      <c r="K3" s="583"/>
      <c r="L3" s="583"/>
      <c r="M3" s="583"/>
      <c r="N3" s="583"/>
      <c r="O3" s="583"/>
      <c r="P3" s="583"/>
      <c r="Q3" s="583"/>
      <c r="R3" s="261"/>
    </row>
    <row r="4" spans="1:18" s="276" customFormat="1" ht="15" customHeight="1" x14ac:dyDescent="0.25">
      <c r="A4" s="273"/>
      <c r="B4" s="274"/>
      <c r="C4" s="274"/>
      <c r="D4" s="274"/>
      <c r="E4" s="274"/>
      <c r="F4" s="273"/>
      <c r="G4" s="273"/>
      <c r="H4" s="273"/>
      <c r="I4" s="273"/>
      <c r="J4" s="273"/>
      <c r="K4" s="273"/>
      <c r="L4" s="273"/>
      <c r="M4" s="273"/>
      <c r="N4" s="273"/>
      <c r="O4" s="273"/>
      <c r="P4" s="500" t="s">
        <v>357</v>
      </c>
      <c r="Q4" s="499" t="s">
        <v>434</v>
      </c>
      <c r="R4" s="275"/>
    </row>
    <row r="5" spans="1:18" s="276" customFormat="1" ht="15" customHeight="1" x14ac:dyDescent="0.25">
      <c r="A5" s="273"/>
      <c r="B5" s="274"/>
      <c r="C5" s="274"/>
      <c r="D5" s="274"/>
      <c r="E5" s="274"/>
      <c r="F5" s="273"/>
      <c r="G5" s="273"/>
      <c r="H5" s="273"/>
      <c r="I5" s="273"/>
      <c r="J5" s="273"/>
      <c r="K5" s="273"/>
      <c r="L5" s="273"/>
      <c r="M5" s="273"/>
      <c r="N5" s="273"/>
      <c r="O5" s="273"/>
      <c r="P5" s="500" t="s">
        <v>170</v>
      </c>
      <c r="Q5" s="535"/>
      <c r="R5" s="275"/>
    </row>
    <row r="6" spans="1:18" s="276" customFormat="1" ht="15" customHeight="1" x14ac:dyDescent="0.25">
      <c r="A6" s="273"/>
      <c r="B6" s="274"/>
      <c r="C6" s="274"/>
      <c r="D6" s="274"/>
      <c r="E6" s="274"/>
      <c r="F6" s="273"/>
      <c r="G6" s="273"/>
      <c r="H6" s="273"/>
      <c r="I6" s="273"/>
      <c r="J6" s="273"/>
      <c r="K6" s="273"/>
      <c r="L6" s="273"/>
      <c r="M6" s="273"/>
      <c r="N6" s="273"/>
      <c r="O6" s="273"/>
      <c r="P6" s="500" t="s">
        <v>390</v>
      </c>
      <c r="Q6" s="535"/>
      <c r="R6" s="275"/>
    </row>
    <row r="7" spans="1:18" s="276" customFormat="1" ht="15" customHeight="1" x14ac:dyDescent="0.25">
      <c r="A7" s="274"/>
      <c r="B7" s="277"/>
      <c r="C7" s="277"/>
      <c r="D7" s="277"/>
      <c r="E7" s="277"/>
      <c r="F7" s="277"/>
      <c r="G7" s="277"/>
      <c r="H7" s="277"/>
      <c r="I7" s="277"/>
      <c r="J7" s="277"/>
      <c r="K7" s="277"/>
      <c r="L7" s="277"/>
      <c r="M7" s="277"/>
      <c r="N7" s="277"/>
      <c r="O7" s="277"/>
      <c r="P7" s="277"/>
      <c r="Q7" s="277"/>
      <c r="R7" s="275"/>
    </row>
    <row r="8" spans="1:18" s="276" customFormat="1" ht="15" customHeight="1" x14ac:dyDescent="0.25">
      <c r="A8" s="584" t="s">
        <v>139</v>
      </c>
      <c r="B8" s="585"/>
      <c r="C8" s="585"/>
      <c r="D8" s="585"/>
      <c r="E8" s="585"/>
      <c r="F8" s="585"/>
      <c r="G8" s="585"/>
      <c r="H8" s="585"/>
      <c r="I8" s="585"/>
      <c r="J8" s="585"/>
      <c r="K8" s="585"/>
      <c r="L8" s="585"/>
      <c r="M8" s="585"/>
      <c r="N8" s="585"/>
      <c r="O8" s="585"/>
      <c r="P8" s="585"/>
      <c r="Q8" s="586"/>
      <c r="R8" s="275"/>
    </row>
    <row r="9" spans="1:18" s="276" customFormat="1" ht="15" customHeight="1" x14ac:dyDescent="0.25">
      <c r="A9" s="587" t="s">
        <v>140</v>
      </c>
      <c r="B9" s="588"/>
      <c r="C9" s="588"/>
      <c r="D9" s="588"/>
      <c r="E9" s="588"/>
      <c r="F9" s="588"/>
      <c r="G9" s="588"/>
      <c r="H9" s="588"/>
      <c r="I9" s="588"/>
      <c r="J9" s="588"/>
      <c r="K9" s="588"/>
      <c r="L9" s="588"/>
      <c r="M9" s="588"/>
      <c r="N9" s="588"/>
      <c r="O9" s="588"/>
      <c r="P9" s="588"/>
      <c r="Q9" s="589"/>
      <c r="R9" s="275"/>
    </row>
    <row r="10" spans="1:18" s="276" customFormat="1" ht="15" customHeight="1" x14ac:dyDescent="0.25">
      <c r="A10" s="590"/>
      <c r="B10" s="590"/>
      <c r="C10" s="590"/>
      <c r="D10" s="590"/>
      <c r="E10" s="590"/>
      <c r="F10" s="590"/>
      <c r="G10" s="590"/>
      <c r="H10" s="590"/>
      <c r="I10" s="590"/>
      <c r="J10" s="590"/>
      <c r="K10" s="590"/>
      <c r="L10" s="590"/>
      <c r="M10" s="590"/>
      <c r="N10" s="590"/>
      <c r="O10" s="590"/>
      <c r="P10" s="590"/>
      <c r="Q10" s="590"/>
      <c r="R10" s="275"/>
    </row>
    <row r="11" spans="1:18" s="278" customFormat="1" ht="15" customHeight="1" x14ac:dyDescent="0.25">
      <c r="A11" s="591" t="s">
        <v>141</v>
      </c>
      <c r="B11" s="598" t="s">
        <v>142</v>
      </c>
      <c r="C11" s="595" t="s">
        <v>143</v>
      </c>
      <c r="D11" s="596"/>
      <c r="E11" s="597"/>
      <c r="F11" s="598" t="s">
        <v>143</v>
      </c>
      <c r="G11" s="594" t="s">
        <v>144</v>
      </c>
      <c r="H11" s="594"/>
      <c r="I11" s="594"/>
      <c r="J11" s="594"/>
      <c r="K11" s="594"/>
      <c r="L11" s="594"/>
      <c r="M11" s="594"/>
      <c r="N11" s="594"/>
      <c r="O11" s="598" t="s">
        <v>144</v>
      </c>
      <c r="P11" s="598" t="s">
        <v>283</v>
      </c>
      <c r="Q11" s="598" t="s">
        <v>306</v>
      </c>
    </row>
    <row r="12" spans="1:18" s="278" customFormat="1" ht="51" customHeight="1" x14ac:dyDescent="0.25">
      <c r="A12" s="592"/>
      <c r="B12" s="599"/>
      <c r="C12" s="591" t="s">
        <v>145</v>
      </c>
      <c r="D12" s="591" t="s">
        <v>430</v>
      </c>
      <c r="E12" s="591" t="s">
        <v>185</v>
      </c>
      <c r="F12" s="599"/>
      <c r="G12" s="593" t="s">
        <v>449</v>
      </c>
      <c r="H12" s="593"/>
      <c r="I12" s="592" t="s">
        <v>308</v>
      </c>
      <c r="J12" s="578" t="s">
        <v>432</v>
      </c>
      <c r="K12" s="578" t="s">
        <v>432</v>
      </c>
      <c r="L12" s="578" t="s">
        <v>432</v>
      </c>
      <c r="M12" s="578" t="s">
        <v>432</v>
      </c>
      <c r="N12" s="592" t="s">
        <v>307</v>
      </c>
      <c r="O12" s="599"/>
      <c r="P12" s="599"/>
      <c r="Q12" s="599"/>
    </row>
    <row r="13" spans="1:18" s="278" customFormat="1" ht="25.5" customHeight="1" x14ac:dyDescent="0.25">
      <c r="A13" s="592"/>
      <c r="B13" s="599"/>
      <c r="C13" s="592"/>
      <c r="D13" s="593"/>
      <c r="E13" s="593"/>
      <c r="F13" s="599"/>
      <c r="G13" s="438" t="s">
        <v>208</v>
      </c>
      <c r="H13" s="438" t="s">
        <v>305</v>
      </c>
      <c r="I13" s="592"/>
      <c r="J13" s="579"/>
      <c r="K13" s="579"/>
      <c r="L13" s="579"/>
      <c r="M13" s="579"/>
      <c r="N13" s="592"/>
      <c r="O13" s="599"/>
      <c r="P13" s="600"/>
      <c r="Q13" s="599"/>
    </row>
    <row r="14" spans="1:18" s="279" customFormat="1" ht="15" customHeight="1" x14ac:dyDescent="0.25">
      <c r="A14" s="593"/>
      <c r="B14" s="600"/>
      <c r="C14" s="593"/>
      <c r="D14" s="555">
        <v>0</v>
      </c>
      <c r="E14" s="281">
        <f>'ENCARGOS SOCIAIS - Licitante'!B68/100</f>
        <v>0</v>
      </c>
      <c r="F14" s="600"/>
      <c r="G14" s="537">
        <v>0</v>
      </c>
      <c r="H14" s="538">
        <v>0</v>
      </c>
      <c r="I14" s="593"/>
      <c r="J14" s="580"/>
      <c r="K14" s="580"/>
      <c r="L14" s="580"/>
      <c r="M14" s="580"/>
      <c r="N14" s="593"/>
      <c r="O14" s="600"/>
      <c r="P14" s="282">
        <f>'CITL - Licitante'!B18</f>
        <v>0</v>
      </c>
      <c r="Q14" s="600"/>
    </row>
    <row r="15" spans="1:18" s="279" customFormat="1" ht="25.5" customHeight="1" x14ac:dyDescent="0.25">
      <c r="A15" s="242">
        <v>1</v>
      </c>
      <c r="B15" s="287" t="s">
        <v>382</v>
      </c>
      <c r="C15" s="536">
        <v>0</v>
      </c>
      <c r="D15" s="523">
        <f>ROUND((IF(C15&gt;0,($D$14/44)*20,0)),2)</f>
        <v>0</v>
      </c>
      <c r="E15" s="519">
        <f>ROUND(IF(C15&lt;&gt;0,(C15+D15)*$E$14,0),2)</f>
        <v>0</v>
      </c>
      <c r="F15" s="519">
        <f>SUM(C15:E15)</f>
        <v>0</v>
      </c>
      <c r="G15" s="576">
        <f>ROUND((IF((C15&gt;0),$G$14-($G$14*$H$14),0)),2)</f>
        <v>0</v>
      </c>
      <c r="H15" s="577"/>
      <c r="I15" s="520">
        <f>'V.T. - Licitante'!$E$40</f>
        <v>0</v>
      </c>
      <c r="J15" s="539">
        <f>IF(C15&gt;0,$J$12,0)</f>
        <v>0</v>
      </c>
      <c r="K15" s="539">
        <f>IF(C15&gt;0,$K$14,0)</f>
        <v>0</v>
      </c>
      <c r="L15" s="539">
        <f>IF(B15&gt;0,$L$14,0)</f>
        <v>0</v>
      </c>
      <c r="M15" s="539">
        <f>IF(C15&gt;0,$M$14,0)</f>
        <v>0</v>
      </c>
      <c r="N15" s="521">
        <f>'INSUMOS - Licitante'!$F$78</f>
        <v>0</v>
      </c>
      <c r="O15" s="522">
        <f>SUM(G15:N15)</f>
        <v>0</v>
      </c>
      <c r="P15" s="522">
        <f>ROUND(((F15+O15)*$P$14),2)</f>
        <v>0</v>
      </c>
      <c r="Q15" s="493">
        <f>ROUND(F15+O15+P15,2)</f>
        <v>0</v>
      </c>
    </row>
    <row r="16" spans="1:18" s="279" customFormat="1" ht="25.5" customHeight="1" x14ac:dyDescent="0.25">
      <c r="A16" s="247"/>
      <c r="B16" s="248"/>
      <c r="C16" s="370"/>
      <c r="D16" s="369"/>
      <c r="E16" s="304"/>
      <c r="F16" s="304"/>
      <c r="G16" s="243"/>
      <c r="H16" s="243"/>
      <c r="I16" s="304"/>
      <c r="J16" s="272"/>
      <c r="K16" s="272"/>
      <c r="L16" s="272"/>
      <c r="M16" s="272"/>
      <c r="N16" s="272"/>
      <c r="O16" s="244"/>
      <c r="P16" s="244"/>
      <c r="Q16" s="244"/>
    </row>
    <row r="17" spans="1:101" s="491" customFormat="1" ht="25.5" customHeight="1" thickBot="1" x14ac:dyDescent="0.3">
      <c r="A17" s="488" t="s">
        <v>383</v>
      </c>
      <c r="B17" s="489"/>
      <c r="C17" s="479"/>
      <c r="D17" s="479"/>
      <c r="E17" s="479"/>
      <c r="F17" s="479"/>
      <c r="G17" s="479"/>
      <c r="H17" s="478"/>
      <c r="I17" s="479"/>
      <c r="J17" s="479"/>
      <c r="K17" s="479"/>
      <c r="L17" s="479"/>
      <c r="M17" s="479"/>
      <c r="N17" s="479"/>
      <c r="O17" s="490"/>
      <c r="P17" s="490"/>
      <c r="Q17" s="490"/>
      <c r="R17" s="492"/>
    </row>
    <row r="18" spans="1:101" s="491" customFormat="1" ht="25.5" customHeight="1" thickTop="1" x14ac:dyDescent="0.25">
      <c r="A18" s="502"/>
      <c r="B18" s="503"/>
      <c r="C18" s="504"/>
      <c r="D18" s="504"/>
      <c r="E18" s="504"/>
      <c r="F18" s="504"/>
      <c r="G18" s="504"/>
      <c r="H18" s="505"/>
      <c r="I18" s="504"/>
      <c r="J18" s="504"/>
      <c r="K18" s="504"/>
      <c r="L18" s="504"/>
      <c r="M18" s="504"/>
      <c r="N18" s="504"/>
      <c r="O18" s="492"/>
      <c r="P18" s="492"/>
      <c r="Q18" s="492"/>
      <c r="R18" s="492"/>
    </row>
    <row r="19" spans="1:101" s="485" customFormat="1" ht="25.5" customHeight="1" x14ac:dyDescent="0.25">
      <c r="A19" s="248"/>
      <c r="B19" s="248"/>
      <c r="C19" s="480" t="s">
        <v>384</v>
      </c>
      <c r="D19" s="481" t="s">
        <v>385</v>
      </c>
      <c r="E19" s="480" t="s">
        <v>386</v>
      </c>
      <c r="F19" s="482" t="s">
        <v>387</v>
      </c>
      <c r="G19" s="571" t="s">
        <v>388</v>
      </c>
      <c r="H19" s="571"/>
      <c r="I19" s="483"/>
      <c r="J19" s="483"/>
      <c r="K19" s="483"/>
      <c r="L19" s="483"/>
      <c r="M19" s="483"/>
      <c r="N19" s="483"/>
      <c r="O19" s="244"/>
      <c r="P19" s="244"/>
      <c r="Q19" s="244"/>
      <c r="R19" s="484"/>
    </row>
    <row r="20" spans="1:101" s="279" customFormat="1" ht="25.5" customHeight="1" x14ac:dyDescent="0.25">
      <c r="A20" s="242">
        <v>1</v>
      </c>
      <c r="B20" s="287" t="s">
        <v>382</v>
      </c>
      <c r="C20" s="493">
        <f>Q15</f>
        <v>0</v>
      </c>
      <c r="D20" s="486" t="s">
        <v>396</v>
      </c>
      <c r="E20" s="529">
        <f>C20*D20</f>
        <v>0</v>
      </c>
      <c r="F20" s="486">
        <v>30</v>
      </c>
      <c r="G20" s="572">
        <f>E20*F20</f>
        <v>0</v>
      </c>
      <c r="H20" s="573"/>
      <c r="I20" s="272"/>
      <c r="J20" s="272"/>
      <c r="K20" s="272"/>
      <c r="L20" s="272"/>
      <c r="M20" s="272"/>
      <c r="N20" s="272"/>
      <c r="O20" s="244"/>
      <c r="P20" s="244"/>
      <c r="Q20" s="244"/>
      <c r="R20" s="484"/>
    </row>
    <row r="21" spans="1:101" s="279" customFormat="1" ht="25.5" customHeight="1" x14ac:dyDescent="0.25">
      <c r="A21" s="247"/>
      <c r="B21" s="248"/>
      <c r="C21" s="370"/>
      <c r="D21" s="487"/>
      <c r="E21" s="530"/>
      <c r="F21" s="304"/>
      <c r="G21" s="304"/>
      <c r="H21" s="243"/>
      <c r="I21" s="272"/>
      <c r="J21" s="272"/>
      <c r="K21" s="272"/>
      <c r="L21" s="272"/>
      <c r="M21" s="272"/>
      <c r="N21" s="272"/>
      <c r="O21" s="244"/>
      <c r="P21" s="244"/>
      <c r="Q21" s="244"/>
      <c r="R21" s="484"/>
    </row>
    <row r="22" spans="1:101" s="491" customFormat="1" ht="25.5" customHeight="1" thickBot="1" x14ac:dyDescent="0.3">
      <c r="A22" s="488" t="s">
        <v>389</v>
      </c>
      <c r="B22" s="489"/>
      <c r="C22" s="479"/>
      <c r="D22" s="479"/>
      <c r="E22" s="479"/>
      <c r="F22" s="479"/>
      <c r="G22" s="479"/>
      <c r="H22" s="478"/>
      <c r="I22" s="479"/>
      <c r="J22" s="479"/>
      <c r="K22" s="479"/>
      <c r="L22" s="479"/>
      <c r="M22" s="479"/>
      <c r="N22" s="479"/>
      <c r="O22" s="490"/>
      <c r="P22" s="490"/>
      <c r="Q22" s="490"/>
      <c r="R22" s="492"/>
    </row>
    <row r="23" spans="1:101" s="491" customFormat="1" ht="25.5" customHeight="1" thickTop="1" x14ac:dyDescent="0.25">
      <c r="A23" s="510"/>
      <c r="B23" s="506"/>
      <c r="C23" s="507"/>
      <c r="D23" s="507"/>
      <c r="E23" s="507"/>
      <c r="F23" s="507"/>
      <c r="G23" s="507"/>
      <c r="H23" s="508"/>
      <c r="I23" s="507"/>
      <c r="J23" s="507"/>
      <c r="K23" s="507"/>
      <c r="L23" s="507"/>
      <c r="M23" s="507"/>
      <c r="N23" s="507"/>
      <c r="O23" s="509"/>
      <c r="P23" s="509"/>
      <c r="Q23" s="509"/>
      <c r="R23" s="492"/>
    </row>
    <row r="24" spans="1:101" s="495" customFormat="1" ht="15" customHeight="1" x14ac:dyDescent="0.25">
      <c r="A24" s="570" t="s">
        <v>313</v>
      </c>
      <c r="B24" s="570"/>
      <c r="C24" s="570"/>
      <c r="D24" s="570"/>
      <c r="E24" s="570"/>
      <c r="F24" s="570"/>
      <c r="G24" s="570"/>
      <c r="H24" s="570"/>
      <c r="I24" s="570"/>
      <c r="J24" s="570"/>
      <c r="K24" s="570"/>
      <c r="L24" s="570"/>
      <c r="M24" s="570"/>
      <c r="N24" s="570"/>
      <c r="O24" s="570"/>
      <c r="P24" s="570"/>
      <c r="Q24" s="570"/>
      <c r="R24" s="457"/>
      <c r="S24" s="457"/>
      <c r="T24" s="494"/>
      <c r="U24" s="494"/>
      <c r="V24" s="494"/>
      <c r="W24" s="494"/>
      <c r="X24" s="494"/>
      <c r="Y24" s="494"/>
      <c r="Z24" s="494"/>
      <c r="AA24" s="494"/>
      <c r="AB24" s="494"/>
      <c r="AC24" s="494"/>
      <c r="AD24" s="494"/>
      <c r="AE24" s="494"/>
      <c r="AF24" s="494"/>
      <c r="AG24" s="494"/>
      <c r="AH24" s="494"/>
      <c r="AI24" s="494"/>
      <c r="AJ24" s="494"/>
      <c r="AK24" s="494"/>
      <c r="AL24" s="494"/>
      <c r="AM24" s="494"/>
      <c r="AN24" s="494"/>
      <c r="AO24" s="494"/>
      <c r="AP24" s="494"/>
      <c r="AQ24" s="494"/>
      <c r="AR24" s="494"/>
      <c r="AS24" s="494"/>
      <c r="AT24" s="494"/>
      <c r="AU24" s="494"/>
      <c r="AV24" s="494"/>
      <c r="AW24" s="494"/>
      <c r="AX24" s="494"/>
      <c r="AY24" s="494"/>
      <c r="AZ24" s="494"/>
      <c r="BA24" s="494"/>
      <c r="BB24" s="494"/>
      <c r="BC24" s="494"/>
      <c r="BD24" s="494"/>
      <c r="BE24" s="494"/>
      <c r="BF24" s="494"/>
      <c r="BG24" s="494"/>
      <c r="BH24" s="494"/>
      <c r="BI24" s="494"/>
      <c r="BJ24" s="494"/>
      <c r="BK24" s="494"/>
      <c r="BL24" s="494"/>
      <c r="BM24" s="494"/>
      <c r="BN24" s="494"/>
      <c r="BO24" s="494"/>
      <c r="BP24" s="494"/>
      <c r="BQ24" s="494"/>
      <c r="BR24" s="494"/>
      <c r="BS24" s="494"/>
      <c r="BT24" s="494"/>
      <c r="BU24" s="494"/>
      <c r="BV24" s="494"/>
      <c r="BW24" s="494"/>
      <c r="BX24" s="494"/>
      <c r="BY24" s="494"/>
      <c r="BZ24" s="494"/>
      <c r="CA24" s="494"/>
      <c r="CB24" s="494"/>
      <c r="CC24" s="494"/>
      <c r="CD24" s="494"/>
      <c r="CE24" s="494"/>
      <c r="CF24" s="494"/>
      <c r="CG24" s="494"/>
      <c r="CH24" s="494"/>
      <c r="CI24" s="494"/>
      <c r="CJ24" s="494"/>
      <c r="CK24" s="494"/>
      <c r="CL24" s="494"/>
      <c r="CM24" s="494"/>
      <c r="CN24" s="494"/>
      <c r="CO24" s="494"/>
      <c r="CP24" s="494"/>
      <c r="CQ24" s="494"/>
      <c r="CR24" s="494"/>
      <c r="CS24" s="494"/>
      <c r="CT24" s="494"/>
      <c r="CU24" s="494"/>
      <c r="CV24" s="494"/>
      <c r="CW24" s="494"/>
    </row>
    <row r="25" spans="1:101" s="495" customFormat="1" ht="15" customHeight="1" x14ac:dyDescent="0.25">
      <c r="A25" s="570" t="s">
        <v>293</v>
      </c>
      <c r="B25" s="570"/>
      <c r="C25" s="570"/>
      <c r="D25" s="570"/>
      <c r="E25" s="570"/>
      <c r="F25" s="570"/>
      <c r="G25" s="570"/>
      <c r="H25" s="570"/>
      <c r="I25" s="570"/>
      <c r="J25" s="570"/>
      <c r="K25" s="570"/>
      <c r="L25" s="570"/>
      <c r="M25" s="570"/>
      <c r="N25" s="570"/>
      <c r="O25" s="570"/>
      <c r="P25" s="570"/>
      <c r="Q25" s="570"/>
      <c r="R25" s="457"/>
      <c r="S25" s="457"/>
      <c r="T25" s="494"/>
      <c r="U25" s="494"/>
      <c r="V25" s="494"/>
      <c r="W25" s="494"/>
      <c r="X25" s="494"/>
      <c r="Y25" s="494"/>
      <c r="Z25" s="494"/>
      <c r="AA25" s="494"/>
      <c r="AB25" s="494"/>
      <c r="AC25" s="494"/>
      <c r="AD25" s="494"/>
      <c r="AE25" s="494"/>
      <c r="AF25" s="494"/>
      <c r="AG25" s="494"/>
      <c r="AH25" s="494"/>
      <c r="AI25" s="494"/>
      <c r="AJ25" s="494"/>
      <c r="AK25" s="494"/>
      <c r="AL25" s="494"/>
      <c r="AM25" s="494"/>
      <c r="AN25" s="494"/>
      <c r="AO25" s="494"/>
      <c r="AP25" s="494"/>
      <c r="AQ25" s="494"/>
      <c r="AR25" s="494"/>
      <c r="AS25" s="494"/>
      <c r="AT25" s="494"/>
      <c r="AU25" s="494"/>
      <c r="AV25" s="494"/>
      <c r="AW25" s="494"/>
      <c r="AX25" s="494"/>
      <c r="AY25" s="494"/>
      <c r="AZ25" s="494"/>
      <c r="BA25" s="494"/>
      <c r="BB25" s="494"/>
      <c r="BC25" s="494"/>
      <c r="BD25" s="494"/>
      <c r="BE25" s="494"/>
      <c r="BF25" s="494"/>
      <c r="BG25" s="494"/>
      <c r="BH25" s="494"/>
      <c r="BI25" s="494"/>
      <c r="BJ25" s="494"/>
      <c r="BK25" s="494"/>
      <c r="BL25" s="494"/>
      <c r="BM25" s="494"/>
      <c r="BN25" s="494"/>
      <c r="BO25" s="494"/>
      <c r="BP25" s="494"/>
      <c r="BQ25" s="494"/>
      <c r="BR25" s="494"/>
      <c r="BS25" s="494"/>
      <c r="BT25" s="494"/>
      <c r="BU25" s="494"/>
      <c r="BV25" s="494"/>
      <c r="BW25" s="494"/>
      <c r="BX25" s="494"/>
      <c r="BY25" s="494"/>
      <c r="BZ25" s="494"/>
      <c r="CA25" s="494"/>
      <c r="CB25" s="494"/>
      <c r="CC25" s="494"/>
      <c r="CD25" s="494"/>
      <c r="CE25" s="494"/>
      <c r="CF25" s="494"/>
      <c r="CG25" s="494"/>
      <c r="CH25" s="494"/>
      <c r="CI25" s="494"/>
      <c r="CJ25" s="494"/>
      <c r="CK25" s="494"/>
      <c r="CL25" s="494"/>
      <c r="CM25" s="494"/>
      <c r="CN25" s="494"/>
      <c r="CO25" s="494"/>
      <c r="CP25" s="494"/>
      <c r="CQ25" s="494"/>
      <c r="CR25" s="494"/>
      <c r="CS25" s="494"/>
      <c r="CT25" s="494"/>
      <c r="CU25" s="494"/>
      <c r="CV25" s="494"/>
      <c r="CW25" s="494"/>
    </row>
    <row r="26" spans="1:101" s="495" customFormat="1" ht="15" customHeight="1" x14ac:dyDescent="0.25">
      <c r="A26" s="570" t="s">
        <v>291</v>
      </c>
      <c r="B26" s="570"/>
      <c r="C26" s="570"/>
      <c r="D26" s="570"/>
      <c r="E26" s="570"/>
      <c r="F26" s="570"/>
      <c r="G26" s="570"/>
      <c r="H26" s="570"/>
      <c r="I26" s="570"/>
      <c r="J26" s="570"/>
      <c r="K26" s="570"/>
      <c r="L26" s="570"/>
      <c r="M26" s="570"/>
      <c r="N26" s="570"/>
      <c r="O26" s="570"/>
      <c r="P26" s="570"/>
      <c r="Q26" s="570"/>
      <c r="R26" s="457"/>
      <c r="S26" s="457"/>
      <c r="T26" s="494"/>
      <c r="U26" s="494"/>
      <c r="V26" s="494"/>
      <c r="W26" s="494"/>
      <c r="X26" s="494"/>
      <c r="Y26" s="494"/>
      <c r="Z26" s="494"/>
      <c r="AA26" s="494"/>
      <c r="AB26" s="494"/>
      <c r="AC26" s="494"/>
      <c r="AD26" s="494"/>
      <c r="AE26" s="494"/>
      <c r="AF26" s="494"/>
      <c r="AG26" s="494"/>
      <c r="AH26" s="494"/>
      <c r="AI26" s="494"/>
      <c r="AJ26" s="494"/>
      <c r="AK26" s="494"/>
      <c r="AL26" s="494"/>
      <c r="AM26" s="494"/>
      <c r="AN26" s="494"/>
      <c r="AO26" s="494"/>
      <c r="AP26" s="494"/>
      <c r="AQ26" s="494"/>
      <c r="AR26" s="494"/>
      <c r="AS26" s="494"/>
      <c r="AT26" s="494"/>
      <c r="AU26" s="494"/>
      <c r="AV26" s="494"/>
      <c r="AW26" s="494"/>
      <c r="AX26" s="494"/>
      <c r="AY26" s="494"/>
      <c r="AZ26" s="494"/>
      <c r="BA26" s="494"/>
      <c r="BB26" s="494"/>
      <c r="BC26" s="494"/>
      <c r="BD26" s="494"/>
      <c r="BE26" s="494"/>
      <c r="BF26" s="494"/>
      <c r="BG26" s="494"/>
      <c r="BH26" s="494"/>
      <c r="BI26" s="494"/>
      <c r="BJ26" s="494"/>
      <c r="BK26" s="494"/>
      <c r="BL26" s="494"/>
      <c r="BM26" s="494"/>
      <c r="BN26" s="494"/>
      <c r="BO26" s="494"/>
      <c r="BP26" s="494"/>
      <c r="BQ26" s="494"/>
      <c r="BR26" s="494"/>
      <c r="BS26" s="494"/>
      <c r="BT26" s="494"/>
      <c r="BU26" s="494"/>
      <c r="BV26" s="494"/>
      <c r="BW26" s="494"/>
      <c r="BX26" s="494"/>
      <c r="BY26" s="494"/>
      <c r="BZ26" s="494"/>
      <c r="CA26" s="494"/>
      <c r="CB26" s="494"/>
      <c r="CC26" s="494"/>
      <c r="CD26" s="494"/>
      <c r="CE26" s="494"/>
      <c r="CF26" s="494"/>
      <c r="CG26" s="494"/>
      <c r="CH26" s="494"/>
      <c r="CI26" s="494"/>
      <c r="CJ26" s="494"/>
      <c r="CK26" s="494"/>
      <c r="CL26" s="494"/>
      <c r="CM26" s="494"/>
      <c r="CN26" s="494"/>
      <c r="CO26" s="494"/>
      <c r="CP26" s="494"/>
      <c r="CQ26" s="494"/>
      <c r="CR26" s="494"/>
      <c r="CS26" s="494"/>
      <c r="CT26" s="494"/>
      <c r="CU26" s="494"/>
      <c r="CV26" s="494"/>
      <c r="CW26" s="494"/>
    </row>
    <row r="27" spans="1:101" s="495" customFormat="1" ht="15" customHeight="1" x14ac:dyDescent="0.25">
      <c r="A27" s="570" t="s">
        <v>292</v>
      </c>
      <c r="B27" s="570"/>
      <c r="C27" s="570"/>
      <c r="D27" s="570"/>
      <c r="E27" s="570"/>
      <c r="F27" s="570"/>
      <c r="G27" s="570"/>
      <c r="H27" s="570"/>
      <c r="I27" s="570"/>
      <c r="J27" s="570"/>
      <c r="K27" s="570"/>
      <c r="L27" s="570"/>
      <c r="M27" s="570"/>
      <c r="N27" s="570"/>
      <c r="O27" s="570"/>
      <c r="P27" s="570"/>
      <c r="Q27" s="570"/>
      <c r="R27" s="457"/>
      <c r="S27" s="457"/>
      <c r="T27" s="494"/>
      <c r="U27" s="494"/>
      <c r="V27" s="494"/>
      <c r="W27" s="494"/>
      <c r="X27" s="494"/>
      <c r="Y27" s="494"/>
      <c r="Z27" s="494"/>
      <c r="AA27" s="494"/>
      <c r="AB27" s="494"/>
      <c r="AC27" s="494"/>
      <c r="AD27" s="494"/>
      <c r="AE27" s="494"/>
      <c r="AF27" s="494"/>
      <c r="AG27" s="494"/>
      <c r="AH27" s="494"/>
      <c r="AI27" s="494"/>
      <c r="AJ27" s="494"/>
      <c r="AK27" s="494"/>
      <c r="AL27" s="494"/>
      <c r="AM27" s="494"/>
      <c r="AN27" s="494"/>
      <c r="AO27" s="494"/>
      <c r="AP27" s="494"/>
      <c r="AQ27" s="494"/>
      <c r="AR27" s="494"/>
      <c r="AS27" s="494"/>
      <c r="AT27" s="494"/>
      <c r="AU27" s="494"/>
      <c r="AV27" s="494"/>
      <c r="AW27" s="494"/>
      <c r="AX27" s="494"/>
      <c r="AY27" s="494"/>
      <c r="AZ27" s="494"/>
      <c r="BA27" s="494"/>
      <c r="BB27" s="494"/>
      <c r="BC27" s="494"/>
      <c r="BD27" s="494"/>
      <c r="BE27" s="494"/>
      <c r="BF27" s="494"/>
      <c r="BG27" s="494"/>
      <c r="BH27" s="494"/>
      <c r="BI27" s="494"/>
      <c r="BJ27" s="494"/>
      <c r="BK27" s="494"/>
      <c r="BL27" s="494"/>
      <c r="BM27" s="494"/>
      <c r="BN27" s="494"/>
      <c r="BO27" s="494"/>
      <c r="BP27" s="494"/>
      <c r="BQ27" s="494"/>
      <c r="BR27" s="494"/>
      <c r="BS27" s="494"/>
      <c r="BT27" s="494"/>
      <c r="BU27" s="494"/>
      <c r="BV27" s="494"/>
      <c r="BW27" s="494"/>
      <c r="BX27" s="494"/>
      <c r="BY27" s="494"/>
      <c r="BZ27" s="494"/>
      <c r="CA27" s="494"/>
      <c r="CB27" s="494"/>
      <c r="CC27" s="494"/>
      <c r="CD27" s="494"/>
      <c r="CE27" s="494"/>
      <c r="CF27" s="494"/>
      <c r="CG27" s="494"/>
      <c r="CH27" s="494"/>
      <c r="CI27" s="494"/>
      <c r="CJ27" s="494"/>
      <c r="CK27" s="494"/>
      <c r="CL27" s="494"/>
      <c r="CM27" s="494"/>
      <c r="CN27" s="494"/>
      <c r="CO27" s="494"/>
      <c r="CP27" s="494"/>
      <c r="CQ27" s="494"/>
      <c r="CR27" s="494"/>
      <c r="CS27" s="494"/>
      <c r="CT27" s="494"/>
      <c r="CU27" s="494"/>
      <c r="CV27" s="494"/>
      <c r="CW27" s="494"/>
    </row>
    <row r="28" spans="1:101" s="495" customFormat="1" ht="15" customHeight="1" x14ac:dyDescent="0.25">
      <c r="A28" s="570" t="s">
        <v>290</v>
      </c>
      <c r="B28" s="570"/>
      <c r="C28" s="570"/>
      <c r="D28" s="570"/>
      <c r="E28" s="570"/>
      <c r="F28" s="570"/>
      <c r="G28" s="570"/>
      <c r="H28" s="570"/>
      <c r="I28" s="570"/>
      <c r="J28" s="570"/>
      <c r="K28" s="570"/>
      <c r="L28" s="570"/>
      <c r="M28" s="570"/>
      <c r="N28" s="570"/>
      <c r="O28" s="570"/>
      <c r="P28" s="570"/>
      <c r="Q28" s="570"/>
      <c r="R28" s="496"/>
      <c r="S28" s="496"/>
      <c r="T28" s="494"/>
      <c r="U28" s="494"/>
      <c r="V28" s="494"/>
      <c r="W28" s="494"/>
      <c r="X28" s="494"/>
      <c r="Y28" s="494"/>
      <c r="Z28" s="494"/>
      <c r="AA28" s="494"/>
      <c r="AB28" s="494"/>
      <c r="AC28" s="494"/>
      <c r="AD28" s="494"/>
      <c r="AE28" s="494"/>
      <c r="AF28" s="494"/>
      <c r="AG28" s="494"/>
      <c r="AH28" s="494"/>
      <c r="AI28" s="494"/>
      <c r="AJ28" s="494"/>
      <c r="AK28" s="494"/>
      <c r="AL28" s="494"/>
      <c r="AM28" s="494"/>
      <c r="AN28" s="494"/>
      <c r="AO28" s="494"/>
      <c r="AP28" s="494"/>
      <c r="AQ28" s="494"/>
      <c r="AR28" s="494"/>
      <c r="AS28" s="494"/>
      <c r="AT28" s="494"/>
      <c r="AU28" s="494"/>
      <c r="AV28" s="494"/>
      <c r="AW28" s="494"/>
      <c r="AX28" s="494"/>
      <c r="AY28" s="494"/>
      <c r="AZ28" s="494"/>
      <c r="BA28" s="494"/>
      <c r="BB28" s="494"/>
      <c r="BC28" s="494"/>
      <c r="BD28" s="494"/>
      <c r="BE28" s="494"/>
      <c r="BF28" s="494"/>
      <c r="BG28" s="494"/>
      <c r="BH28" s="494"/>
      <c r="BI28" s="494"/>
      <c r="BJ28" s="494"/>
      <c r="BK28" s="494"/>
      <c r="BL28" s="494"/>
      <c r="BM28" s="494"/>
      <c r="BN28" s="494"/>
      <c r="BO28" s="494"/>
      <c r="BP28" s="494"/>
      <c r="BQ28" s="494"/>
      <c r="BR28" s="494"/>
      <c r="BS28" s="494"/>
      <c r="BT28" s="494"/>
      <c r="BU28" s="494"/>
      <c r="BV28" s="494"/>
      <c r="BW28" s="494"/>
      <c r="BX28" s="494"/>
      <c r="BY28" s="494"/>
      <c r="BZ28" s="494"/>
      <c r="CA28" s="494"/>
      <c r="CB28" s="494"/>
      <c r="CC28" s="494"/>
      <c r="CD28" s="494"/>
      <c r="CE28" s="494"/>
      <c r="CF28" s="494"/>
      <c r="CG28" s="494"/>
      <c r="CH28" s="494"/>
      <c r="CI28" s="494"/>
      <c r="CJ28" s="494"/>
      <c r="CK28" s="494"/>
      <c r="CL28" s="494"/>
      <c r="CM28" s="494"/>
      <c r="CN28" s="494"/>
      <c r="CO28" s="494"/>
      <c r="CP28" s="494"/>
      <c r="CQ28" s="494"/>
      <c r="CR28" s="494"/>
      <c r="CS28" s="494"/>
      <c r="CT28" s="494"/>
      <c r="CU28" s="494"/>
      <c r="CV28" s="494"/>
      <c r="CW28" s="494"/>
    </row>
    <row r="29" spans="1:101" s="497" customFormat="1" ht="15" customHeight="1" x14ac:dyDescent="0.25">
      <c r="A29" s="570" t="s">
        <v>284</v>
      </c>
      <c r="B29" s="570"/>
      <c r="C29" s="570"/>
      <c r="D29" s="570"/>
      <c r="E29" s="570"/>
      <c r="F29" s="570"/>
      <c r="G29" s="570"/>
      <c r="H29" s="570"/>
      <c r="I29" s="570"/>
      <c r="J29" s="570"/>
      <c r="K29" s="570"/>
      <c r="L29" s="570"/>
      <c r="M29" s="570"/>
      <c r="N29" s="570"/>
      <c r="O29" s="570"/>
      <c r="P29" s="570"/>
      <c r="Q29" s="570"/>
      <c r="T29" s="498"/>
      <c r="U29" s="498"/>
      <c r="V29" s="498"/>
      <c r="W29" s="498"/>
      <c r="X29" s="498"/>
      <c r="Y29" s="498"/>
      <c r="Z29" s="498"/>
      <c r="AA29" s="498"/>
      <c r="AB29" s="498"/>
      <c r="AC29" s="498"/>
      <c r="AD29" s="498"/>
      <c r="AE29" s="498"/>
      <c r="AF29" s="498"/>
      <c r="AG29" s="498"/>
      <c r="AH29" s="498"/>
      <c r="AI29" s="498"/>
      <c r="AJ29" s="498"/>
      <c r="AK29" s="498"/>
      <c r="AL29" s="498"/>
      <c r="AM29" s="498"/>
      <c r="AN29" s="498"/>
      <c r="AO29" s="498"/>
      <c r="AP29" s="498"/>
      <c r="AQ29" s="498"/>
      <c r="AR29" s="498"/>
      <c r="AS29" s="498"/>
      <c r="AT29" s="498"/>
      <c r="AU29" s="498"/>
      <c r="AV29" s="498"/>
      <c r="AW29" s="498"/>
      <c r="AX29" s="498"/>
      <c r="AY29" s="498"/>
      <c r="AZ29" s="498"/>
      <c r="BA29" s="498"/>
      <c r="BB29" s="498"/>
      <c r="BC29" s="498"/>
      <c r="BD29" s="498"/>
      <c r="BE29" s="498"/>
      <c r="BF29" s="498"/>
      <c r="BG29" s="498"/>
      <c r="BH29" s="498"/>
      <c r="BI29" s="498"/>
      <c r="BJ29" s="498"/>
      <c r="BK29" s="498"/>
      <c r="BL29" s="498"/>
      <c r="BM29" s="498"/>
      <c r="BN29" s="498"/>
      <c r="BO29" s="498"/>
      <c r="BP29" s="498"/>
      <c r="BQ29" s="498"/>
      <c r="BR29" s="498"/>
      <c r="BS29" s="498"/>
      <c r="BT29" s="498"/>
      <c r="BU29" s="498"/>
      <c r="BV29" s="498"/>
      <c r="BW29" s="498"/>
      <c r="BX29" s="498"/>
      <c r="BY29" s="498"/>
      <c r="BZ29" s="498"/>
      <c r="CA29" s="498"/>
      <c r="CB29" s="498"/>
      <c r="CC29" s="498"/>
      <c r="CD29" s="498"/>
      <c r="CE29" s="498"/>
      <c r="CF29" s="498"/>
      <c r="CG29" s="498"/>
      <c r="CH29" s="498"/>
      <c r="CI29" s="498"/>
      <c r="CJ29" s="498"/>
      <c r="CK29" s="498"/>
      <c r="CL29" s="498"/>
      <c r="CM29" s="498"/>
      <c r="CN29" s="498"/>
      <c r="CO29" s="498"/>
      <c r="CP29" s="498"/>
      <c r="CQ29" s="498"/>
      <c r="CR29" s="498"/>
      <c r="CS29" s="498"/>
      <c r="CT29" s="498"/>
      <c r="CU29" s="498"/>
      <c r="CV29" s="498"/>
      <c r="CW29" s="498"/>
    </row>
    <row r="30" spans="1:101" s="250" customFormat="1" x14ac:dyDescent="0.25">
      <c r="A30" s="456"/>
      <c r="B30" s="456"/>
      <c r="C30" s="456"/>
      <c r="D30" s="456"/>
      <c r="E30" s="456"/>
      <c r="F30" s="456"/>
      <c r="G30" s="456"/>
      <c r="H30" s="456"/>
      <c r="I30" s="456"/>
      <c r="J30" s="456"/>
      <c r="K30" s="456"/>
      <c r="L30" s="456"/>
      <c r="M30" s="456"/>
      <c r="N30" s="456"/>
      <c r="O30" s="456"/>
      <c r="P30" s="456"/>
      <c r="Q30" s="249"/>
      <c r="T30" s="262"/>
      <c r="U30" s="262"/>
      <c r="V30" s="262"/>
      <c r="W30" s="262"/>
      <c r="X30" s="262"/>
      <c r="Y30" s="262"/>
      <c r="Z30" s="262"/>
      <c r="AA30" s="262"/>
      <c r="AB30" s="262"/>
      <c r="AC30" s="262"/>
      <c r="AD30" s="262"/>
      <c r="AE30" s="262"/>
      <c r="AF30" s="262"/>
      <c r="AG30" s="262"/>
      <c r="AH30" s="262"/>
      <c r="AI30" s="262"/>
      <c r="AJ30" s="262"/>
      <c r="AK30" s="262"/>
      <c r="AL30" s="262"/>
      <c r="AM30" s="262"/>
      <c r="AN30" s="262"/>
      <c r="AO30" s="262"/>
      <c r="AP30" s="262"/>
      <c r="AQ30" s="262"/>
      <c r="AR30" s="262"/>
      <c r="AS30" s="262"/>
      <c r="AT30" s="262"/>
      <c r="AU30" s="262"/>
      <c r="AV30" s="262"/>
      <c r="AW30" s="262"/>
      <c r="AX30" s="262"/>
      <c r="AY30" s="262"/>
      <c r="AZ30" s="262"/>
      <c r="BA30" s="262"/>
      <c r="BB30" s="262"/>
      <c r="BC30" s="262"/>
      <c r="BD30" s="262"/>
      <c r="BE30" s="262"/>
      <c r="BF30" s="262"/>
      <c r="BG30" s="262"/>
      <c r="BH30" s="262"/>
      <c r="BI30" s="262"/>
      <c r="BJ30" s="262"/>
      <c r="BK30" s="262"/>
      <c r="BL30" s="262"/>
      <c r="BM30" s="262"/>
      <c r="BN30" s="262"/>
      <c r="BO30" s="262"/>
      <c r="BP30" s="262"/>
      <c r="BQ30" s="262"/>
      <c r="BR30" s="262"/>
      <c r="BS30" s="262"/>
      <c r="BT30" s="262"/>
      <c r="BU30" s="262"/>
      <c r="BV30" s="262"/>
      <c r="BW30" s="262"/>
      <c r="BX30" s="262"/>
      <c r="BY30" s="262"/>
      <c r="BZ30" s="262"/>
      <c r="CA30" s="262"/>
      <c r="CB30" s="262"/>
      <c r="CC30" s="262"/>
      <c r="CD30" s="262"/>
      <c r="CE30" s="262"/>
      <c r="CF30" s="262"/>
      <c r="CG30" s="262"/>
      <c r="CH30" s="262"/>
      <c r="CI30" s="262"/>
      <c r="CJ30" s="262"/>
      <c r="CK30" s="262"/>
      <c r="CL30" s="262"/>
      <c r="CM30" s="262"/>
      <c r="CN30" s="262"/>
      <c r="CO30" s="262"/>
      <c r="CP30" s="262"/>
      <c r="CQ30" s="262"/>
      <c r="CR30" s="262"/>
      <c r="CS30" s="262"/>
      <c r="CT30" s="262"/>
      <c r="CU30" s="262"/>
      <c r="CV30" s="262"/>
      <c r="CW30" s="262"/>
    </row>
    <row r="31" spans="1:101" s="250" customFormat="1" x14ac:dyDescent="0.25">
      <c r="A31" s="574" t="s">
        <v>149</v>
      </c>
      <c r="B31" s="575"/>
      <c r="C31" s="249"/>
      <c r="D31" s="249"/>
      <c r="E31" s="249"/>
      <c r="F31" s="249"/>
      <c r="G31" s="249"/>
      <c r="H31" s="249"/>
      <c r="I31" s="249"/>
      <c r="J31" s="249"/>
      <c r="K31" s="249"/>
      <c r="L31" s="249"/>
      <c r="M31" s="249"/>
      <c r="N31" s="249"/>
      <c r="O31" s="249"/>
      <c r="P31" s="249"/>
      <c r="T31" s="262"/>
      <c r="U31" s="262"/>
      <c r="V31" s="262"/>
      <c r="W31" s="262"/>
      <c r="X31" s="262"/>
      <c r="Y31" s="262"/>
      <c r="Z31" s="262"/>
      <c r="AA31" s="262"/>
      <c r="AB31" s="262"/>
      <c r="AC31" s="262"/>
      <c r="AD31" s="262"/>
      <c r="AE31" s="262"/>
      <c r="AF31" s="262"/>
      <c r="AG31" s="262"/>
      <c r="AH31" s="262"/>
      <c r="AI31" s="262"/>
      <c r="AJ31" s="262"/>
      <c r="AK31" s="262"/>
      <c r="AL31" s="262"/>
      <c r="AM31" s="262"/>
      <c r="AN31" s="262"/>
      <c r="AO31" s="262"/>
      <c r="AP31" s="262"/>
      <c r="AQ31" s="262"/>
      <c r="AR31" s="262"/>
      <c r="AS31" s="262"/>
      <c r="AT31" s="262"/>
      <c r="AU31" s="262"/>
      <c r="AV31" s="262"/>
      <c r="AW31" s="262"/>
      <c r="AX31" s="262"/>
      <c r="AY31" s="262"/>
      <c r="AZ31" s="262"/>
      <c r="BA31" s="262"/>
      <c r="BB31" s="262"/>
      <c r="BC31" s="262"/>
      <c r="BD31" s="262"/>
      <c r="BE31" s="262"/>
      <c r="BF31" s="262"/>
      <c r="BG31" s="262"/>
      <c r="BH31" s="262"/>
      <c r="BI31" s="262"/>
      <c r="BJ31" s="262"/>
      <c r="BK31" s="262"/>
      <c r="BL31" s="262"/>
      <c r="BM31" s="262"/>
      <c r="BN31" s="262"/>
      <c r="BO31" s="262"/>
      <c r="BP31" s="262"/>
      <c r="BQ31" s="262"/>
      <c r="BR31" s="262"/>
      <c r="BS31" s="262"/>
      <c r="BT31" s="262"/>
      <c r="BU31" s="262"/>
      <c r="BV31" s="262"/>
      <c r="BW31" s="262"/>
      <c r="BX31" s="262"/>
      <c r="BY31" s="262"/>
      <c r="BZ31" s="262"/>
      <c r="CA31" s="262"/>
      <c r="CB31" s="262"/>
      <c r="CC31" s="262"/>
      <c r="CD31" s="262"/>
      <c r="CE31" s="262"/>
      <c r="CF31" s="262"/>
      <c r="CG31" s="262"/>
      <c r="CH31" s="262"/>
      <c r="CI31" s="262"/>
      <c r="CJ31" s="262"/>
      <c r="CK31" s="262"/>
      <c r="CL31" s="262"/>
      <c r="CM31" s="262"/>
      <c r="CN31" s="262"/>
      <c r="CO31" s="262"/>
      <c r="CP31" s="262"/>
      <c r="CQ31" s="262"/>
      <c r="CR31" s="262"/>
      <c r="CS31" s="262"/>
      <c r="CT31" s="262"/>
      <c r="CU31" s="262"/>
      <c r="CV31" s="262"/>
      <c r="CW31" s="262"/>
    </row>
    <row r="32" spans="1:101" s="250" customFormat="1" ht="14.4" x14ac:dyDescent="0.25">
      <c r="A32" s="249"/>
      <c r="B32" s="306"/>
      <c r="C32" s="307"/>
      <c r="D32" s="307"/>
      <c r="E32" s="307"/>
      <c r="F32" s="307"/>
      <c r="G32" s="307"/>
      <c r="H32" s="307"/>
      <c r="I32" s="307"/>
      <c r="J32" s="307"/>
      <c r="K32" s="307"/>
      <c r="L32" s="307"/>
      <c r="M32" s="307"/>
      <c r="N32" s="307"/>
      <c r="O32" s="307"/>
      <c r="P32" s="307"/>
      <c r="Q32" s="307"/>
      <c r="R32" s="241"/>
      <c r="S32" s="241"/>
      <c r="T32" s="262"/>
      <c r="U32" s="262"/>
      <c r="V32" s="262"/>
      <c r="W32" s="262"/>
      <c r="X32" s="262"/>
      <c r="Y32" s="262"/>
      <c r="Z32" s="262"/>
      <c r="AA32" s="262"/>
      <c r="AB32" s="262"/>
      <c r="AC32" s="262"/>
      <c r="AD32" s="262"/>
      <c r="AE32" s="262"/>
      <c r="AF32" s="262"/>
      <c r="AG32" s="262"/>
      <c r="AH32" s="262"/>
      <c r="AI32" s="262"/>
      <c r="AJ32" s="262"/>
      <c r="AK32" s="262"/>
      <c r="AL32" s="262"/>
      <c r="AM32" s="262"/>
      <c r="AN32" s="262"/>
      <c r="AO32" s="262"/>
      <c r="AP32" s="262"/>
      <c r="AQ32" s="262"/>
      <c r="AR32" s="262"/>
      <c r="AS32" s="262"/>
      <c r="AT32" s="262"/>
      <c r="AU32" s="262"/>
      <c r="AV32" s="262"/>
      <c r="AW32" s="262"/>
      <c r="AX32" s="262"/>
      <c r="AY32" s="262"/>
      <c r="AZ32" s="262"/>
      <c r="BA32" s="262"/>
      <c r="BB32" s="262"/>
      <c r="BC32" s="262"/>
      <c r="BD32" s="262"/>
      <c r="BE32" s="262"/>
      <c r="BF32" s="262"/>
      <c r="BG32" s="262"/>
      <c r="BH32" s="262"/>
      <c r="BI32" s="262"/>
      <c r="BJ32" s="262"/>
      <c r="BK32" s="262"/>
      <c r="BL32" s="262"/>
      <c r="BM32" s="262"/>
      <c r="BN32" s="262"/>
      <c r="BO32" s="262"/>
      <c r="BP32" s="262"/>
      <c r="BQ32" s="262"/>
      <c r="BR32" s="262"/>
      <c r="BS32" s="262"/>
      <c r="BT32" s="262"/>
      <c r="BU32" s="262"/>
      <c r="BV32" s="262"/>
      <c r="BW32" s="262"/>
      <c r="BX32" s="262"/>
      <c r="BY32" s="262"/>
      <c r="BZ32" s="262"/>
      <c r="CA32" s="262"/>
      <c r="CB32" s="262"/>
      <c r="CC32" s="262"/>
      <c r="CD32" s="262"/>
      <c r="CE32" s="262"/>
      <c r="CF32" s="262"/>
      <c r="CG32" s="262"/>
      <c r="CH32" s="262"/>
      <c r="CI32" s="262"/>
      <c r="CJ32" s="262"/>
      <c r="CK32" s="262"/>
      <c r="CL32" s="262"/>
      <c r="CM32" s="262"/>
      <c r="CN32" s="262"/>
      <c r="CO32" s="262"/>
      <c r="CP32" s="262"/>
      <c r="CQ32" s="262"/>
      <c r="CR32" s="262"/>
      <c r="CS32" s="262"/>
      <c r="CT32" s="262"/>
      <c r="CU32" s="262"/>
      <c r="CV32" s="262"/>
      <c r="CW32" s="262"/>
    </row>
    <row r="33" spans="1:17" s="263" customFormat="1" x14ac:dyDescent="0.25">
      <c r="A33" s="249"/>
      <c r="B33" s="262"/>
      <c r="C33" s="262"/>
      <c r="D33" s="262"/>
      <c r="E33" s="262"/>
      <c r="F33" s="262"/>
      <c r="G33" s="262"/>
      <c r="H33" s="262"/>
      <c r="I33" s="262"/>
      <c r="J33" s="262"/>
      <c r="K33" s="262"/>
      <c r="L33" s="262"/>
      <c r="M33" s="262"/>
      <c r="N33" s="262"/>
      <c r="O33" s="262"/>
      <c r="P33" s="262"/>
      <c r="Q33" s="262"/>
    </row>
    <row r="34" spans="1:17" s="263" customFormat="1" x14ac:dyDescent="0.25">
      <c r="A34" s="262"/>
      <c r="B34" s="262"/>
      <c r="C34" s="262"/>
      <c r="D34" s="262"/>
      <c r="E34" s="262"/>
      <c r="F34" s="262"/>
      <c r="G34" s="262"/>
      <c r="H34" s="262"/>
      <c r="I34" s="262"/>
      <c r="J34" s="262"/>
      <c r="K34" s="262"/>
      <c r="L34" s="262"/>
      <c r="M34" s="262"/>
      <c r="N34" s="262"/>
      <c r="O34" s="262"/>
      <c r="P34" s="262"/>
      <c r="Q34" s="262"/>
    </row>
    <row r="35" spans="1:17" s="263" customFormat="1" x14ac:dyDescent="0.25">
      <c r="A35" s="262"/>
      <c r="B35" s="262"/>
      <c r="C35" s="262"/>
      <c r="D35" s="262"/>
      <c r="E35" s="262"/>
      <c r="F35" s="262"/>
      <c r="G35" s="262"/>
      <c r="H35" s="262"/>
      <c r="I35" s="262"/>
      <c r="J35" s="262"/>
      <c r="K35" s="262"/>
      <c r="L35" s="262"/>
      <c r="M35" s="262"/>
      <c r="N35" s="262"/>
      <c r="O35" s="262"/>
      <c r="P35" s="262"/>
      <c r="Q35" s="262"/>
    </row>
    <row r="36" spans="1:17" s="263" customFormat="1" x14ac:dyDescent="0.25">
      <c r="A36" s="262"/>
      <c r="B36" s="262"/>
      <c r="C36" s="262"/>
      <c r="D36" s="262"/>
      <c r="E36" s="262"/>
      <c r="F36" s="262"/>
      <c r="G36" s="262"/>
      <c r="H36" s="262"/>
      <c r="I36" s="262"/>
      <c r="J36" s="262"/>
      <c r="K36" s="262"/>
      <c r="L36" s="262"/>
      <c r="M36" s="262"/>
      <c r="N36" s="262"/>
      <c r="O36" s="262"/>
      <c r="P36" s="262"/>
      <c r="Q36" s="262"/>
    </row>
    <row r="37" spans="1:17" s="263" customFormat="1" x14ac:dyDescent="0.25">
      <c r="A37" s="262"/>
      <c r="B37" s="262"/>
      <c r="C37" s="262"/>
      <c r="D37" s="262"/>
      <c r="E37" s="262"/>
      <c r="F37" s="262"/>
      <c r="G37" s="262"/>
      <c r="H37" s="262"/>
      <c r="I37" s="262"/>
      <c r="J37" s="262"/>
      <c r="K37" s="262"/>
      <c r="L37" s="262"/>
      <c r="M37" s="262"/>
      <c r="N37" s="262"/>
      <c r="O37" s="262"/>
      <c r="P37" s="262"/>
      <c r="Q37" s="262"/>
    </row>
    <row r="38" spans="1:17" s="263" customFormat="1" x14ac:dyDescent="0.25">
      <c r="A38" s="262"/>
      <c r="B38" s="262"/>
      <c r="C38" s="262"/>
      <c r="D38" s="262"/>
      <c r="E38" s="262"/>
      <c r="F38" s="262"/>
      <c r="G38" s="262"/>
      <c r="H38" s="262"/>
      <c r="I38" s="262"/>
      <c r="J38" s="262"/>
      <c r="K38" s="262"/>
      <c r="L38" s="262"/>
      <c r="M38" s="262"/>
      <c r="N38" s="262"/>
      <c r="O38" s="262"/>
      <c r="P38" s="262"/>
      <c r="Q38" s="262"/>
    </row>
    <row r="39" spans="1:17" s="263" customFormat="1" x14ac:dyDescent="0.25">
      <c r="A39" s="262"/>
      <c r="B39" s="262"/>
      <c r="C39" s="262"/>
      <c r="D39" s="262"/>
      <c r="E39" s="262"/>
      <c r="F39" s="262"/>
      <c r="G39" s="262"/>
      <c r="H39" s="262"/>
      <c r="I39" s="262"/>
      <c r="J39" s="262"/>
      <c r="K39" s="262"/>
      <c r="L39" s="262"/>
      <c r="M39" s="262"/>
      <c r="N39" s="262"/>
      <c r="O39" s="262"/>
      <c r="P39" s="262"/>
      <c r="Q39" s="262"/>
    </row>
    <row r="40" spans="1:17" s="263" customFormat="1" x14ac:dyDescent="0.25">
      <c r="A40" s="262"/>
      <c r="B40" s="262"/>
      <c r="C40" s="262"/>
      <c r="D40" s="262"/>
      <c r="E40" s="262"/>
      <c r="F40" s="262"/>
      <c r="G40" s="262"/>
      <c r="H40" s="262"/>
      <c r="I40" s="262"/>
      <c r="J40" s="262"/>
      <c r="K40" s="262"/>
      <c r="L40" s="262"/>
      <c r="M40" s="262"/>
      <c r="N40" s="262"/>
      <c r="O40" s="262"/>
      <c r="P40" s="262"/>
      <c r="Q40" s="262"/>
    </row>
    <row r="41" spans="1:17" s="263" customFormat="1" x14ac:dyDescent="0.25">
      <c r="A41" s="262"/>
      <c r="B41" s="262"/>
      <c r="C41" s="262"/>
      <c r="D41" s="262"/>
      <c r="E41" s="262"/>
      <c r="F41" s="262"/>
      <c r="G41" s="262"/>
      <c r="H41" s="262"/>
      <c r="I41" s="262"/>
      <c r="J41" s="262"/>
      <c r="K41" s="262"/>
      <c r="L41" s="262"/>
      <c r="M41" s="262"/>
      <c r="N41" s="262"/>
      <c r="O41" s="262"/>
      <c r="P41" s="262"/>
      <c r="Q41" s="262"/>
    </row>
    <row r="42" spans="1:17" s="263" customFormat="1" x14ac:dyDescent="0.25">
      <c r="A42" s="262"/>
      <c r="B42" s="262"/>
      <c r="C42" s="262"/>
      <c r="D42" s="262"/>
      <c r="E42" s="262"/>
      <c r="F42" s="262"/>
      <c r="G42" s="262"/>
      <c r="H42" s="262"/>
      <c r="I42" s="262"/>
      <c r="J42" s="262"/>
      <c r="K42" s="262"/>
      <c r="L42" s="262"/>
      <c r="M42" s="262"/>
      <c r="N42" s="262"/>
      <c r="O42" s="262"/>
      <c r="P42" s="262"/>
      <c r="Q42" s="262"/>
    </row>
    <row r="43" spans="1:17" s="263" customFormat="1" x14ac:dyDescent="0.25">
      <c r="A43" s="262"/>
      <c r="B43" s="262"/>
      <c r="C43" s="262"/>
      <c r="D43" s="262"/>
      <c r="E43" s="262"/>
      <c r="F43" s="262"/>
      <c r="G43" s="262"/>
      <c r="H43" s="262"/>
      <c r="I43" s="262"/>
      <c r="J43" s="262"/>
      <c r="K43" s="262"/>
      <c r="L43" s="262"/>
      <c r="M43" s="262"/>
      <c r="N43" s="262"/>
      <c r="O43" s="262"/>
      <c r="P43" s="262"/>
      <c r="Q43" s="262"/>
    </row>
    <row r="44" spans="1:17" s="263" customFormat="1" x14ac:dyDescent="0.25">
      <c r="A44" s="262"/>
      <c r="B44" s="262"/>
      <c r="C44" s="262"/>
      <c r="D44" s="262"/>
      <c r="E44" s="262"/>
      <c r="F44" s="262"/>
      <c r="G44" s="262"/>
      <c r="H44" s="262"/>
      <c r="I44" s="262"/>
      <c r="J44" s="262"/>
      <c r="K44" s="262"/>
      <c r="L44" s="262"/>
      <c r="M44" s="262"/>
      <c r="N44" s="262"/>
      <c r="O44" s="262"/>
      <c r="P44" s="262"/>
      <c r="Q44" s="262"/>
    </row>
    <row r="45" spans="1:17" s="263" customFormat="1" x14ac:dyDescent="0.25">
      <c r="A45" s="262"/>
      <c r="B45" s="262"/>
      <c r="C45" s="262"/>
      <c r="D45" s="262"/>
      <c r="E45" s="262"/>
      <c r="F45" s="262"/>
      <c r="G45" s="262"/>
      <c r="H45" s="262"/>
      <c r="I45" s="262"/>
      <c r="J45" s="262"/>
      <c r="K45" s="262"/>
      <c r="L45" s="262"/>
      <c r="M45" s="262"/>
      <c r="N45" s="262"/>
      <c r="O45" s="262"/>
      <c r="P45" s="262"/>
      <c r="Q45" s="262"/>
    </row>
    <row r="46" spans="1:17" s="263" customFormat="1" x14ac:dyDescent="0.25">
      <c r="A46" s="262"/>
      <c r="B46" s="262"/>
      <c r="C46" s="262"/>
      <c r="D46" s="262"/>
      <c r="E46" s="262"/>
      <c r="F46" s="262"/>
      <c r="G46" s="262"/>
      <c r="H46" s="262"/>
      <c r="I46" s="262"/>
      <c r="J46" s="262"/>
      <c r="K46" s="262"/>
      <c r="L46" s="262"/>
      <c r="M46" s="262"/>
      <c r="N46" s="262"/>
      <c r="O46" s="262"/>
      <c r="P46" s="262"/>
      <c r="Q46" s="262"/>
    </row>
    <row r="47" spans="1:17" s="263" customFormat="1" x14ac:dyDescent="0.25">
      <c r="A47" s="262"/>
      <c r="B47" s="262"/>
      <c r="C47" s="262"/>
      <c r="D47" s="262"/>
      <c r="E47" s="262"/>
      <c r="F47" s="262"/>
      <c r="G47" s="262"/>
      <c r="H47" s="262"/>
      <c r="I47" s="262"/>
      <c r="J47" s="262"/>
      <c r="K47" s="262"/>
      <c r="L47" s="262"/>
      <c r="M47" s="262"/>
      <c r="N47" s="262"/>
      <c r="O47" s="262"/>
      <c r="P47" s="262"/>
      <c r="Q47" s="262"/>
    </row>
    <row r="48" spans="1:17" s="263" customFormat="1" x14ac:dyDescent="0.25">
      <c r="A48" s="262"/>
      <c r="B48" s="262"/>
      <c r="C48" s="262"/>
      <c r="D48" s="262"/>
      <c r="E48" s="262"/>
      <c r="F48" s="262"/>
      <c r="G48" s="262"/>
      <c r="H48" s="262"/>
      <c r="I48" s="262"/>
      <c r="J48" s="262"/>
      <c r="K48" s="262"/>
      <c r="L48" s="262"/>
      <c r="M48" s="262"/>
      <c r="N48" s="262"/>
      <c r="O48" s="262"/>
      <c r="P48" s="262"/>
      <c r="Q48" s="262"/>
    </row>
    <row r="49" spans="1:17" s="263" customFormat="1" x14ac:dyDescent="0.25">
      <c r="A49" s="262"/>
      <c r="B49" s="262"/>
      <c r="C49" s="262"/>
      <c r="D49" s="262"/>
      <c r="E49" s="262"/>
      <c r="F49" s="262"/>
      <c r="G49" s="262"/>
      <c r="H49" s="262"/>
      <c r="I49" s="262"/>
      <c r="J49" s="262"/>
      <c r="K49" s="262"/>
      <c r="L49" s="262"/>
      <c r="M49" s="262"/>
      <c r="N49" s="262"/>
      <c r="O49" s="262"/>
      <c r="P49" s="262"/>
      <c r="Q49" s="262"/>
    </row>
    <row r="50" spans="1:17" s="263" customFormat="1" x14ac:dyDescent="0.25">
      <c r="A50" s="262"/>
      <c r="B50" s="262"/>
      <c r="C50" s="262"/>
      <c r="D50" s="262"/>
      <c r="E50" s="262"/>
      <c r="F50" s="262"/>
      <c r="G50" s="262"/>
      <c r="H50" s="262"/>
      <c r="I50" s="262"/>
      <c r="J50" s="262"/>
      <c r="K50" s="262"/>
      <c r="L50" s="262"/>
      <c r="M50" s="262"/>
      <c r="N50" s="262"/>
      <c r="O50" s="262"/>
      <c r="P50" s="262"/>
      <c r="Q50" s="262"/>
    </row>
    <row r="51" spans="1:17" s="263" customFormat="1" x14ac:dyDescent="0.25">
      <c r="A51" s="262"/>
      <c r="B51" s="262"/>
      <c r="C51" s="262"/>
      <c r="D51" s="262"/>
      <c r="E51" s="262"/>
      <c r="F51" s="262"/>
      <c r="G51" s="262"/>
      <c r="H51" s="262"/>
      <c r="I51" s="262"/>
      <c r="J51" s="262"/>
      <c r="K51" s="262"/>
      <c r="L51" s="262"/>
      <c r="M51" s="262"/>
      <c r="N51" s="262"/>
      <c r="O51" s="262"/>
      <c r="P51" s="262"/>
      <c r="Q51" s="262"/>
    </row>
    <row r="52" spans="1:17" s="263" customFormat="1" x14ac:dyDescent="0.25">
      <c r="A52" s="262"/>
      <c r="B52" s="262"/>
      <c r="C52" s="262"/>
      <c r="D52" s="262"/>
      <c r="E52" s="262"/>
      <c r="F52" s="262"/>
      <c r="G52" s="262"/>
      <c r="H52" s="262"/>
      <c r="I52" s="262"/>
      <c r="J52" s="262"/>
      <c r="K52" s="262"/>
      <c r="L52" s="262"/>
      <c r="M52" s="262"/>
      <c r="N52" s="262"/>
      <c r="O52" s="262"/>
      <c r="P52" s="262"/>
      <c r="Q52" s="262"/>
    </row>
    <row r="53" spans="1:17" s="263" customFormat="1" x14ac:dyDescent="0.25">
      <c r="A53" s="262"/>
      <c r="B53" s="262"/>
      <c r="C53" s="262"/>
      <c r="D53" s="262"/>
      <c r="E53" s="262"/>
      <c r="F53" s="262"/>
      <c r="G53" s="262"/>
      <c r="H53" s="262"/>
      <c r="I53" s="262"/>
      <c r="J53" s="262"/>
      <c r="K53" s="262"/>
      <c r="L53" s="262"/>
      <c r="M53" s="262"/>
      <c r="N53" s="262"/>
      <c r="O53" s="262"/>
      <c r="P53" s="262"/>
      <c r="Q53" s="262"/>
    </row>
    <row r="54" spans="1:17" s="263" customFormat="1" x14ac:dyDescent="0.25">
      <c r="A54" s="262"/>
      <c r="B54" s="262"/>
      <c r="C54" s="262"/>
      <c r="D54" s="262"/>
      <c r="E54" s="262"/>
      <c r="F54" s="262"/>
      <c r="G54" s="262"/>
      <c r="H54" s="262"/>
      <c r="I54" s="262"/>
      <c r="J54" s="262"/>
      <c r="K54" s="262"/>
      <c r="L54" s="262"/>
      <c r="M54" s="262"/>
      <c r="N54" s="262"/>
      <c r="O54" s="262"/>
      <c r="P54" s="262"/>
      <c r="Q54" s="262"/>
    </row>
    <row r="55" spans="1:17" s="263" customFormat="1" x14ac:dyDescent="0.25">
      <c r="A55" s="262"/>
      <c r="B55" s="262"/>
      <c r="C55" s="262"/>
      <c r="D55" s="262"/>
      <c r="E55" s="262"/>
      <c r="F55" s="262"/>
      <c r="G55" s="262"/>
      <c r="H55" s="262"/>
      <c r="I55" s="262"/>
      <c r="J55" s="262"/>
      <c r="K55" s="262"/>
      <c r="L55" s="262"/>
      <c r="M55" s="262"/>
      <c r="N55" s="262"/>
      <c r="O55" s="262"/>
      <c r="P55" s="262"/>
      <c r="Q55" s="262"/>
    </row>
    <row r="56" spans="1:17" s="263" customFormat="1" x14ac:dyDescent="0.25">
      <c r="A56" s="262"/>
      <c r="B56" s="262"/>
      <c r="C56" s="262"/>
      <c r="D56" s="262"/>
      <c r="E56" s="262"/>
      <c r="F56" s="262"/>
      <c r="G56" s="262"/>
      <c r="H56" s="262"/>
      <c r="I56" s="262"/>
      <c r="J56" s="262"/>
      <c r="K56" s="262"/>
      <c r="L56" s="262"/>
      <c r="M56" s="262"/>
      <c r="N56" s="262"/>
      <c r="O56" s="262"/>
      <c r="P56" s="262"/>
      <c r="Q56" s="262"/>
    </row>
    <row r="57" spans="1:17" s="263" customFormat="1" x14ac:dyDescent="0.25">
      <c r="A57" s="262"/>
      <c r="B57" s="262"/>
      <c r="C57" s="262"/>
      <c r="D57" s="262"/>
      <c r="E57" s="262"/>
      <c r="F57" s="262"/>
      <c r="G57" s="262"/>
      <c r="H57" s="262"/>
      <c r="I57" s="262"/>
      <c r="J57" s="262"/>
      <c r="K57" s="262"/>
      <c r="L57" s="262"/>
      <c r="M57" s="262"/>
      <c r="N57" s="262"/>
      <c r="O57" s="262"/>
      <c r="P57" s="262"/>
      <c r="Q57" s="262"/>
    </row>
    <row r="58" spans="1:17" x14ac:dyDescent="0.25">
      <c r="A58" s="262"/>
    </row>
  </sheetData>
  <sheetProtection algorithmName="SHA-512" hashValue="sJaTdeGPKu8iizIAmGnpgrupkAA3VGPvuHQZsAi0ujOBL7z3bM3Gkgup48VHpoZyzRa141UgbdK11LNBNnzJQQ==" saltValue="8HcyTJ6pv2PE+c0OXaQ1gw==" spinCount="100000" sheet="1" objects="1" scenarios="1" selectLockedCells="1"/>
  <mergeCells count="34">
    <mergeCell ref="A10:Q10"/>
    <mergeCell ref="A11:A14"/>
    <mergeCell ref="A26:Q26"/>
    <mergeCell ref="I12:I14"/>
    <mergeCell ref="E12:E13"/>
    <mergeCell ref="D12:D13"/>
    <mergeCell ref="N12:N14"/>
    <mergeCell ref="G11:N11"/>
    <mergeCell ref="C11:E11"/>
    <mergeCell ref="Q11:Q14"/>
    <mergeCell ref="B11:B14"/>
    <mergeCell ref="C12:C14"/>
    <mergeCell ref="F11:F14"/>
    <mergeCell ref="O11:O14"/>
    <mergeCell ref="P11:P13"/>
    <mergeCell ref="G12:H12"/>
    <mergeCell ref="A1:Q1"/>
    <mergeCell ref="A2:Q2"/>
    <mergeCell ref="A3:Q3"/>
    <mergeCell ref="A8:Q8"/>
    <mergeCell ref="A9:Q9"/>
    <mergeCell ref="G15:H15"/>
    <mergeCell ref="J12:J14"/>
    <mergeCell ref="K12:K14"/>
    <mergeCell ref="M12:M14"/>
    <mergeCell ref="L12:L14"/>
    <mergeCell ref="A25:Q25"/>
    <mergeCell ref="G19:H19"/>
    <mergeCell ref="G20:H20"/>
    <mergeCell ref="A31:B31"/>
    <mergeCell ref="A27:Q27"/>
    <mergeCell ref="A28:Q28"/>
    <mergeCell ref="A29:Q29"/>
    <mergeCell ref="A24:Q24"/>
  </mergeCells>
  <printOptions horizontalCentered="1"/>
  <pageMargins left="0.15748031496062992" right="0.15748031496062992" top="0.6692913385826772" bottom="0.19685039370078741" header="0.19685039370078741" footer="7.874015748031496E-2"/>
  <pageSetup paperSize="9" scale="58" orientation="landscape" r:id="rId1"/>
  <headerFooter>
    <oddHeader>&amp;C&amp;G&amp;R&amp;8&amp;P</oddHeader>
    <oddFooter>&amp;L&amp;8&amp;G
&amp;"Arial,Negrito"&amp;K04+000   SGEC/COC/SECOFC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34" t="s">
        <v>119</v>
      </c>
      <c r="B1" s="635"/>
      <c r="C1" s="635"/>
      <c r="D1" s="635"/>
      <c r="E1" s="636"/>
    </row>
    <row r="2" spans="1:7" ht="13.2" x14ac:dyDescent="0.25">
      <c r="A2" s="122" t="s">
        <v>15</v>
      </c>
      <c r="B2" s="637"/>
      <c r="C2" s="638"/>
      <c r="D2" s="638"/>
      <c r="E2" s="639"/>
    </row>
    <row r="3" spans="1:7" ht="13.2" x14ac:dyDescent="0.25">
      <c r="A3" s="123" t="s">
        <v>16</v>
      </c>
      <c r="B3" s="640"/>
      <c r="C3" s="641"/>
      <c r="D3" s="641"/>
      <c r="E3" s="642"/>
    </row>
    <row r="4" spans="1:7" ht="12" x14ac:dyDescent="0.25">
      <c r="A4" s="123" t="s">
        <v>17</v>
      </c>
      <c r="B4" s="643" t="e">
        <f>#REF!</f>
        <v>#REF!</v>
      </c>
      <c r="C4" s="644"/>
      <c r="D4" s="644"/>
      <c r="E4" s="645"/>
    </row>
    <row r="5" spans="1:7" ht="13.2" x14ac:dyDescent="0.25">
      <c r="A5" s="124" t="s">
        <v>109</v>
      </c>
      <c r="B5" s="629"/>
      <c r="C5" s="630"/>
      <c r="D5" s="630"/>
      <c r="E5" s="631"/>
    </row>
    <row r="6" spans="1:7" ht="12" x14ac:dyDescent="0.25">
      <c r="A6" s="6"/>
      <c r="B6" s="125"/>
      <c r="C6" s="126"/>
      <c r="D6" s="127"/>
      <c r="E6" s="127"/>
    </row>
    <row r="7" spans="1:7" ht="12" x14ac:dyDescent="0.25">
      <c r="A7" s="128" t="s">
        <v>110</v>
      </c>
      <c r="B7" s="145"/>
      <c r="C7" s="145"/>
      <c r="D7" s="146"/>
      <c r="E7" s="129"/>
    </row>
    <row r="8" spans="1:7" ht="13.2" x14ac:dyDescent="0.25">
      <c r="A8" s="632" t="str">
        <f>'item 2 - he 100%'!A8:D8</f>
        <v>Tecnicos de Eleição</v>
      </c>
      <c r="B8" s="633"/>
      <c r="C8" s="633"/>
      <c r="D8" s="633"/>
      <c r="E8" s="117"/>
    </row>
    <row r="9" spans="1:7" ht="12" x14ac:dyDescent="0.25">
      <c r="A9" s="4"/>
      <c r="B9" s="20"/>
      <c r="C9" s="20"/>
      <c r="D9" s="20"/>
      <c r="E9" s="20"/>
      <c r="F9" s="20"/>
      <c r="G9" s="5"/>
    </row>
    <row r="10" spans="1:7" ht="12" x14ac:dyDescent="0.25">
      <c r="A10" s="43" t="s">
        <v>45</v>
      </c>
      <c r="B10" s="44">
        <f>'item 2 -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9"/>
      <c r="D124" s="10"/>
      <c r="E124" s="7"/>
    </row>
    <row r="125" spans="1:5" ht="12" customHeight="1" thickBot="1" x14ac:dyDescent="0.3">
      <c r="A125" s="108" t="s">
        <v>11</v>
      </c>
      <c r="B125" s="109"/>
      <c r="C125" s="110"/>
      <c r="D125" s="28" t="e">
        <f>D123*1.6</f>
        <v>#REF!</v>
      </c>
      <c r="E125" s="79" t="s">
        <v>27</v>
      </c>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51" t="s">
        <v>136</v>
      </c>
      <c r="B1" s="652"/>
      <c r="C1" s="652"/>
      <c r="D1" s="652"/>
      <c r="E1" s="653"/>
    </row>
    <row r="2" spans="1:7" ht="13.2" x14ac:dyDescent="0.25">
      <c r="A2" s="218" t="s">
        <v>15</v>
      </c>
      <c r="B2" s="654"/>
      <c r="C2" s="655"/>
      <c r="D2" s="655"/>
      <c r="E2" s="656"/>
    </row>
    <row r="3" spans="1:7" ht="13.2" x14ac:dyDescent="0.25">
      <c r="A3" s="219" t="s">
        <v>16</v>
      </c>
      <c r="B3" s="657"/>
      <c r="C3" s="658"/>
      <c r="D3" s="658"/>
      <c r="E3" s="659"/>
    </row>
    <row r="4" spans="1:7" ht="12" x14ac:dyDescent="0.25">
      <c r="A4" s="219" t="s">
        <v>17</v>
      </c>
      <c r="B4" s="660" t="e">
        <f>#REF!</f>
        <v>#REF!</v>
      </c>
      <c r="C4" s="661"/>
      <c r="D4" s="661"/>
      <c r="E4" s="662"/>
    </row>
    <row r="5" spans="1:7" ht="13.2" x14ac:dyDescent="0.25">
      <c r="A5" s="220" t="s">
        <v>109</v>
      </c>
      <c r="B5" s="646"/>
      <c r="C5" s="647"/>
      <c r="D5" s="647"/>
      <c r="E5" s="648"/>
    </row>
    <row r="6" spans="1:7" ht="12" x14ac:dyDescent="0.25">
      <c r="A6" s="49"/>
      <c r="B6" s="221"/>
      <c r="C6" s="222"/>
      <c r="D6" s="223"/>
      <c r="E6" s="223"/>
    </row>
    <row r="7" spans="1:7" ht="12" x14ac:dyDescent="0.25">
      <c r="A7" s="224" t="s">
        <v>110</v>
      </c>
      <c r="B7" s="225"/>
      <c r="C7" s="225"/>
      <c r="D7" s="226"/>
      <c r="E7" s="227"/>
    </row>
    <row r="8" spans="1:7" ht="13.2" x14ac:dyDescent="0.25">
      <c r="A8" s="649" t="s">
        <v>131</v>
      </c>
      <c r="B8" s="650"/>
      <c r="C8" s="650"/>
      <c r="D8" s="650"/>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Z74"/>
  <sheetViews>
    <sheetView view="pageBreakPreview" zoomScaleNormal="100" zoomScaleSheetLayoutView="100" workbookViewId="0">
      <selection activeCell="B56" sqref="B56"/>
    </sheetView>
  </sheetViews>
  <sheetFormatPr defaultRowHeight="13.2" x14ac:dyDescent="0.25"/>
  <cols>
    <col min="1" max="1" width="41.44140625" style="245" customWidth="1"/>
    <col min="2" max="2" width="9.6640625" style="255" customWidth="1"/>
    <col min="3" max="3" width="44.88671875" style="253" customWidth="1"/>
    <col min="4" max="4" width="44.6640625" style="264" customWidth="1"/>
    <col min="5" max="7" width="9.109375" style="264"/>
  </cols>
  <sheetData>
    <row r="1" spans="1:26" ht="17.399999999999999" x14ac:dyDescent="0.3">
      <c r="A1" s="605" t="str">
        <f>'POSTO - Licitante'!A1:Q1</f>
        <v>TRIBUNAL REGIONAL ELEITORAL DO PARANÁ</v>
      </c>
      <c r="B1" s="605"/>
      <c r="C1" s="605"/>
      <c r="D1" s="605"/>
    </row>
    <row r="2" spans="1:26" x14ac:dyDescent="0.25">
      <c r="A2" s="606" t="str">
        <f>'POSTO - Licitante'!A2:Q2</f>
        <v>PLANILHA DE FORMAÇÃO DE CUSTOS E PREÇOS - LICITANTE</v>
      </c>
      <c r="B2" s="606"/>
      <c r="C2" s="606"/>
      <c r="D2" s="606"/>
    </row>
    <row r="3" spans="1:26" x14ac:dyDescent="0.25">
      <c r="A3" s="607" t="str">
        <f>'POSTO - Licitante'!A3:Q3</f>
        <v>Serviços de Limpeza e Conservação - Polo 2 - Guarapuava</v>
      </c>
      <c r="B3" s="607"/>
      <c r="C3" s="607"/>
      <c r="D3" s="607"/>
    </row>
    <row r="4" spans="1:26" x14ac:dyDescent="0.25">
      <c r="A4" s="331"/>
      <c r="B4" s="332"/>
      <c r="C4" s="333"/>
      <c r="D4" s="333"/>
    </row>
    <row r="5" spans="1:26" ht="12.75" customHeight="1" x14ac:dyDescent="0.25">
      <c r="A5" s="608" t="str">
        <f>'POSTO - Licitante'!A8:Q8</f>
        <v>NOME DA EMPRESA</v>
      </c>
      <c r="B5" s="609"/>
      <c r="C5" s="609"/>
      <c r="D5" s="610"/>
      <c r="H5" s="246"/>
      <c r="I5" s="246"/>
      <c r="J5" s="246"/>
      <c r="K5" s="246"/>
      <c r="L5" s="246"/>
      <c r="M5" s="246"/>
      <c r="N5" s="246"/>
      <c r="O5" s="246"/>
      <c r="P5" s="246"/>
      <c r="Q5" s="246"/>
      <c r="R5" s="246"/>
      <c r="S5" s="246"/>
      <c r="T5" s="246"/>
      <c r="U5" s="246"/>
      <c r="V5" s="246"/>
      <c r="W5" s="246"/>
      <c r="X5" s="246"/>
      <c r="Y5" s="246"/>
      <c r="Z5" s="246"/>
    </row>
    <row r="6" spans="1:26" ht="12.75" customHeight="1" x14ac:dyDescent="0.25">
      <c r="A6" s="611" t="str">
        <f>'POSTO - Licitante'!A9:Q9</f>
        <v>CNPJ</v>
      </c>
      <c r="B6" s="612"/>
      <c r="C6" s="612"/>
      <c r="D6" s="613"/>
      <c r="H6" s="246"/>
      <c r="I6" s="246"/>
      <c r="J6" s="246"/>
      <c r="K6" s="246"/>
      <c r="L6" s="246"/>
      <c r="M6" s="246"/>
      <c r="N6" s="246"/>
      <c r="O6" s="246"/>
      <c r="P6" s="246"/>
      <c r="Q6" s="246"/>
      <c r="R6" s="246"/>
      <c r="S6" s="246"/>
      <c r="T6" s="246"/>
      <c r="U6" s="246"/>
      <c r="V6" s="246"/>
      <c r="W6" s="246"/>
      <c r="X6" s="246"/>
      <c r="Y6" s="246"/>
      <c r="Z6" s="246"/>
    </row>
    <row r="7" spans="1:26" ht="12.75" customHeight="1" x14ac:dyDescent="0.25">
      <c r="A7" s="302"/>
      <c r="B7" s="302"/>
      <c r="C7" s="302"/>
      <c r="D7" s="302"/>
      <c r="H7" s="246"/>
      <c r="I7" s="246"/>
      <c r="J7" s="246"/>
      <c r="K7" s="246"/>
      <c r="L7" s="246"/>
      <c r="M7" s="246"/>
      <c r="N7" s="246"/>
      <c r="O7" s="246"/>
      <c r="P7" s="246"/>
      <c r="Q7" s="246"/>
      <c r="R7" s="246"/>
      <c r="S7" s="246"/>
      <c r="T7" s="246"/>
      <c r="U7" s="246"/>
      <c r="V7" s="246"/>
      <c r="W7" s="246"/>
      <c r="X7" s="246"/>
      <c r="Y7" s="246"/>
      <c r="Z7" s="246"/>
    </row>
    <row r="8" spans="1:26" ht="12.75" customHeight="1" x14ac:dyDescent="0.25">
      <c r="A8" s="614" t="s">
        <v>213</v>
      </c>
      <c r="B8" s="540"/>
      <c r="C8" s="305" t="s">
        <v>214</v>
      </c>
      <c r="D8" s="305"/>
      <c r="H8" s="246"/>
      <c r="I8" s="246"/>
      <c r="J8" s="246"/>
      <c r="K8" s="246"/>
      <c r="L8" s="246"/>
      <c r="M8" s="246"/>
      <c r="N8" s="246"/>
      <c r="O8" s="246"/>
      <c r="P8" s="246"/>
      <c r="Q8" s="246"/>
      <c r="R8" s="246"/>
      <c r="S8" s="246"/>
      <c r="T8" s="246"/>
      <c r="U8" s="246"/>
      <c r="V8" s="246"/>
      <c r="W8" s="246"/>
      <c r="X8" s="246"/>
      <c r="Y8" s="246"/>
      <c r="Z8" s="246"/>
    </row>
    <row r="9" spans="1:26" ht="12.75" customHeight="1" x14ac:dyDescent="0.25">
      <c r="A9" s="614"/>
      <c r="B9" s="540"/>
      <c r="C9" s="305" t="s">
        <v>215</v>
      </c>
      <c r="D9" s="305"/>
      <c r="H9" s="246"/>
      <c r="I9" s="246"/>
      <c r="J9" s="246"/>
      <c r="K9" s="246"/>
      <c r="L9" s="246"/>
      <c r="M9" s="246"/>
      <c r="N9" s="246"/>
      <c r="O9" s="246"/>
      <c r="P9" s="246"/>
      <c r="Q9" s="246"/>
      <c r="R9" s="246"/>
      <c r="S9" s="246"/>
      <c r="T9" s="246"/>
      <c r="U9" s="246"/>
      <c r="V9" s="246"/>
      <c r="W9" s="246"/>
      <c r="X9" s="246"/>
      <c r="Y9" s="246"/>
      <c r="Z9" s="246"/>
    </row>
    <row r="10" spans="1:26" s="271" customFormat="1" ht="13.8" thickBot="1" x14ac:dyDescent="0.3">
      <c r="A10" s="302"/>
      <c r="B10" s="302"/>
      <c r="C10" s="302"/>
      <c r="D10" s="302"/>
      <c r="E10" s="269"/>
      <c r="F10" s="269"/>
      <c r="G10" s="269"/>
      <c r="H10" s="270"/>
      <c r="I10" s="270"/>
      <c r="J10" s="270"/>
      <c r="K10" s="270"/>
      <c r="L10" s="270"/>
      <c r="M10" s="270"/>
      <c r="N10" s="270"/>
      <c r="O10" s="270"/>
      <c r="P10" s="270"/>
      <c r="Q10" s="270"/>
      <c r="R10" s="270"/>
      <c r="S10" s="270"/>
      <c r="T10" s="270"/>
      <c r="U10" s="270"/>
      <c r="V10" s="270"/>
      <c r="W10" s="270"/>
      <c r="X10" s="270"/>
      <c r="Y10" s="270"/>
      <c r="Z10" s="270"/>
    </row>
    <row r="11" spans="1:26" ht="13.8" thickBot="1" x14ac:dyDescent="0.3">
      <c r="A11" s="615" t="s">
        <v>174</v>
      </c>
      <c r="B11" s="616"/>
      <c r="C11" s="616"/>
      <c r="D11" s="617"/>
    </row>
    <row r="12" spans="1:26" x14ac:dyDescent="0.25">
      <c r="A12" s="334"/>
      <c r="B12" s="335"/>
      <c r="C12" s="333"/>
      <c r="D12" s="333"/>
    </row>
    <row r="13" spans="1:26" ht="18" thickBot="1" x14ac:dyDescent="0.4">
      <c r="A13" s="601" t="s">
        <v>216</v>
      </c>
      <c r="B13" s="601"/>
      <c r="C13" s="601"/>
      <c r="D13" s="336"/>
    </row>
    <row r="14" spans="1:26" ht="13.8" thickTop="1" x14ac:dyDescent="0.25">
      <c r="A14" s="302"/>
      <c r="B14" s="337" t="s">
        <v>20</v>
      </c>
      <c r="C14" s="337" t="s">
        <v>217</v>
      </c>
      <c r="D14" s="337" t="s">
        <v>218</v>
      </c>
    </row>
    <row r="15" spans="1:26" x14ac:dyDescent="0.25">
      <c r="A15" s="310" t="s">
        <v>2</v>
      </c>
      <c r="B15" s="541"/>
      <c r="C15" s="252" t="s">
        <v>219</v>
      </c>
      <c r="D15" s="252" t="s">
        <v>220</v>
      </c>
    </row>
    <row r="16" spans="1:26" x14ac:dyDescent="0.25">
      <c r="A16" s="310" t="s">
        <v>188</v>
      </c>
      <c r="B16" s="541"/>
      <c r="C16" s="252" t="s">
        <v>221</v>
      </c>
      <c r="D16" s="252" t="s">
        <v>222</v>
      </c>
    </row>
    <row r="17" spans="1:12" x14ac:dyDescent="0.25">
      <c r="A17" s="310" t="s">
        <v>3</v>
      </c>
      <c r="B17" s="541"/>
      <c r="C17" s="252" t="s">
        <v>223</v>
      </c>
      <c r="D17" s="252" t="s">
        <v>224</v>
      </c>
    </row>
    <row r="18" spans="1:12" x14ac:dyDescent="0.25">
      <c r="A18" s="310" t="s">
        <v>187</v>
      </c>
      <c r="B18" s="541"/>
      <c r="C18" s="252" t="s">
        <v>225</v>
      </c>
      <c r="D18" s="252" t="s">
        <v>226</v>
      </c>
    </row>
    <row r="19" spans="1:12" ht="20.399999999999999" x14ac:dyDescent="0.25">
      <c r="A19" s="310" t="s">
        <v>5</v>
      </c>
      <c r="B19" s="541"/>
      <c r="C19" s="252" t="s">
        <v>227</v>
      </c>
      <c r="D19" s="252" t="s">
        <v>228</v>
      </c>
    </row>
    <row r="20" spans="1:12" x14ac:dyDescent="0.25">
      <c r="A20" s="310" t="s">
        <v>7</v>
      </c>
      <c r="B20" s="541"/>
      <c r="C20" s="252" t="s">
        <v>229</v>
      </c>
      <c r="D20" s="252" t="s">
        <v>230</v>
      </c>
    </row>
    <row r="21" spans="1:12" ht="30.6" x14ac:dyDescent="0.25">
      <c r="A21" s="310" t="s">
        <v>186</v>
      </c>
      <c r="B21" s="541"/>
      <c r="C21" s="252" t="s">
        <v>231</v>
      </c>
      <c r="D21" s="252" t="s">
        <v>312</v>
      </c>
    </row>
    <row r="22" spans="1:12" ht="21" thickBot="1" x14ac:dyDescent="0.3">
      <c r="A22" s="310" t="s">
        <v>6</v>
      </c>
      <c r="B22" s="542"/>
      <c r="C22" s="252" t="s">
        <v>232</v>
      </c>
      <c r="D22" s="252" t="s">
        <v>233</v>
      </c>
    </row>
    <row r="23" spans="1:12" ht="13.8" thickBot="1" x14ac:dyDescent="0.3">
      <c r="A23" s="338" t="s">
        <v>234</v>
      </c>
      <c r="B23" s="251">
        <f>SUM(B15:B22)</f>
        <v>0</v>
      </c>
      <c r="C23" s="257"/>
      <c r="D23" s="339"/>
    </row>
    <row r="24" spans="1:12" x14ac:dyDescent="0.25">
      <c r="A24" s="340"/>
      <c r="B24" s="335"/>
      <c r="C24" s="339"/>
      <c r="D24" s="339"/>
    </row>
    <row r="25" spans="1:12" ht="18" thickBot="1" x14ac:dyDescent="0.4">
      <c r="A25" s="601" t="s">
        <v>235</v>
      </c>
      <c r="B25" s="601"/>
      <c r="C25" s="601"/>
      <c r="D25" s="336"/>
    </row>
    <row r="26" spans="1:12" ht="13.8" thickTop="1" x14ac:dyDescent="0.25">
      <c r="A26" s="302"/>
      <c r="B26" s="337" t="s">
        <v>20</v>
      </c>
      <c r="C26" s="337" t="s">
        <v>217</v>
      </c>
      <c r="D26" s="337" t="s">
        <v>218</v>
      </c>
    </row>
    <row r="27" spans="1:12" ht="30.6" x14ac:dyDescent="0.25">
      <c r="A27" s="310" t="s">
        <v>157</v>
      </c>
      <c r="B27" s="543"/>
      <c r="C27" s="252" t="s">
        <v>236</v>
      </c>
      <c r="D27" s="252" t="s">
        <v>237</v>
      </c>
    </row>
    <row r="28" spans="1:12" ht="30.6" x14ac:dyDescent="0.25">
      <c r="A28" s="310" t="s">
        <v>158</v>
      </c>
      <c r="B28" s="543"/>
      <c r="C28" s="252" t="s">
        <v>238</v>
      </c>
      <c r="D28" s="252" t="s">
        <v>239</v>
      </c>
    </row>
    <row r="29" spans="1:12" x14ac:dyDescent="0.25">
      <c r="A29" s="311" t="s">
        <v>53</v>
      </c>
      <c r="B29" s="297">
        <f>B27+B28</f>
        <v>0</v>
      </c>
      <c r="C29" s="341"/>
      <c r="D29" s="341"/>
    </row>
    <row r="30" spans="1:12" ht="13.8" thickBot="1" x14ac:dyDescent="0.3">
      <c r="A30" s="312" t="s">
        <v>175</v>
      </c>
      <c r="B30" s="342">
        <f>B29%*B23</f>
        <v>0</v>
      </c>
      <c r="C30" s="308" t="s">
        <v>240</v>
      </c>
      <c r="D30" s="308" t="s">
        <v>241</v>
      </c>
      <c r="L30" s="284"/>
    </row>
    <row r="31" spans="1:12" ht="13.8" thickBot="1" x14ac:dyDescent="0.3">
      <c r="A31" s="338" t="s">
        <v>242</v>
      </c>
      <c r="B31" s="251">
        <f>B29+B30</f>
        <v>0</v>
      </c>
      <c r="C31" s="256"/>
      <c r="D31" s="343"/>
      <c r="L31" s="284"/>
    </row>
    <row r="32" spans="1:12" x14ac:dyDescent="0.25">
      <c r="A32" s="340"/>
      <c r="B32" s="335"/>
      <c r="C32" s="333"/>
      <c r="D32" s="333"/>
      <c r="G32" s="283"/>
      <c r="L32" s="284"/>
    </row>
    <row r="33" spans="1:12" ht="18" thickBot="1" x14ac:dyDescent="0.4">
      <c r="A33" s="601" t="s">
        <v>243</v>
      </c>
      <c r="B33" s="601"/>
      <c r="C33" s="601"/>
      <c r="D33" s="336"/>
      <c r="L33" s="284"/>
    </row>
    <row r="34" spans="1:12" ht="13.8" thickTop="1" x14ac:dyDescent="0.25">
      <c r="A34" s="302"/>
      <c r="B34" s="337" t="s">
        <v>20</v>
      </c>
      <c r="C34" s="337" t="s">
        <v>217</v>
      </c>
      <c r="D34" s="337" t="s">
        <v>218</v>
      </c>
      <c r="L34" s="285"/>
    </row>
    <row r="35" spans="1:12" ht="30.6" x14ac:dyDescent="0.25">
      <c r="A35" s="310" t="s">
        <v>169</v>
      </c>
      <c r="B35" s="541"/>
      <c r="C35" s="252" t="s">
        <v>244</v>
      </c>
      <c r="D35" s="252" t="s">
        <v>245</v>
      </c>
      <c r="L35" s="284"/>
    </row>
    <row r="36" spans="1:12" ht="13.8" thickBot="1" x14ac:dyDescent="0.3">
      <c r="A36" s="312" t="s">
        <v>176</v>
      </c>
      <c r="B36" s="344">
        <f>B35%*B23</f>
        <v>0</v>
      </c>
      <c r="C36" s="308" t="s">
        <v>246</v>
      </c>
      <c r="D36" s="308" t="s">
        <v>247</v>
      </c>
      <c r="L36" s="284"/>
    </row>
    <row r="37" spans="1:12" ht="13.8" thickBot="1" x14ac:dyDescent="0.3">
      <c r="A37" s="338" t="s">
        <v>248</v>
      </c>
      <c r="B37" s="251">
        <f>B35+B36</f>
        <v>0</v>
      </c>
      <c r="C37" s="256"/>
      <c r="D37" s="343"/>
    </row>
    <row r="38" spans="1:12" x14ac:dyDescent="0.25">
      <c r="A38" s="340"/>
      <c r="B38" s="335"/>
      <c r="C38" s="333"/>
      <c r="D38" s="333"/>
    </row>
    <row r="39" spans="1:12" ht="18" thickBot="1" x14ac:dyDescent="0.4">
      <c r="A39" s="439" t="s">
        <v>249</v>
      </c>
      <c r="B39" s="439"/>
      <c r="C39" s="439"/>
      <c r="D39" s="345"/>
    </row>
    <row r="40" spans="1:12" ht="13.8" thickTop="1" x14ac:dyDescent="0.25">
      <c r="A40" s="302"/>
      <c r="B40" s="337" t="s">
        <v>20</v>
      </c>
      <c r="C40" s="337" t="s">
        <v>217</v>
      </c>
      <c r="D40" s="337" t="s">
        <v>218</v>
      </c>
    </row>
    <row r="41" spans="1:12" ht="61.2" x14ac:dyDescent="0.25">
      <c r="A41" s="310" t="s">
        <v>159</v>
      </c>
      <c r="B41" s="541"/>
      <c r="C41" s="252" t="s">
        <v>250</v>
      </c>
      <c r="D41" s="252" t="s">
        <v>251</v>
      </c>
    </row>
    <row r="42" spans="1:12" x14ac:dyDescent="0.25">
      <c r="A42" s="313" t="s">
        <v>160</v>
      </c>
      <c r="B42" s="346">
        <f>B41*8%</f>
        <v>0</v>
      </c>
      <c r="C42" s="252" t="s">
        <v>252</v>
      </c>
      <c r="D42" s="347" t="s">
        <v>253</v>
      </c>
    </row>
    <row r="43" spans="1:12" x14ac:dyDescent="0.25">
      <c r="A43" s="313" t="s">
        <v>161</v>
      </c>
      <c r="B43" s="346">
        <f>B41*8%*50%</f>
        <v>0</v>
      </c>
      <c r="C43" s="252"/>
      <c r="D43" s="347" t="s">
        <v>254</v>
      </c>
    </row>
    <row r="44" spans="1:12" ht="40.799999999999997" x14ac:dyDescent="0.25">
      <c r="A44" s="310" t="s">
        <v>162</v>
      </c>
      <c r="B44" s="544"/>
      <c r="C44" s="252" t="s">
        <v>255</v>
      </c>
      <c r="D44" s="252" t="s">
        <v>256</v>
      </c>
    </row>
    <row r="45" spans="1:12" x14ac:dyDescent="0.25">
      <c r="A45" s="313" t="s">
        <v>177</v>
      </c>
      <c r="B45" s="346">
        <f>$B$23*B44%</f>
        <v>0</v>
      </c>
      <c r="C45" s="341" t="s">
        <v>257</v>
      </c>
      <c r="D45" s="341" t="s">
        <v>258</v>
      </c>
    </row>
    <row r="46" spans="1:12" x14ac:dyDescent="0.25">
      <c r="A46" s="313" t="s">
        <v>163</v>
      </c>
      <c r="B46" s="348">
        <f>B44*8%*50%</f>
        <v>0</v>
      </c>
      <c r="C46" s="349"/>
      <c r="D46" s="341" t="s">
        <v>259</v>
      </c>
    </row>
    <row r="47" spans="1:12" s="271" customFormat="1" ht="61.8" thickBot="1" x14ac:dyDescent="0.3">
      <c r="A47" s="314" t="s">
        <v>164</v>
      </c>
      <c r="B47" s="545"/>
      <c r="C47" s="350" t="s">
        <v>260</v>
      </c>
      <c r="D47" s="350" t="s">
        <v>261</v>
      </c>
      <c r="E47" s="269"/>
      <c r="F47" s="269"/>
      <c r="G47" s="269"/>
    </row>
    <row r="48" spans="1:12" ht="13.8" thickBot="1" x14ac:dyDescent="0.3">
      <c r="A48" s="338" t="s">
        <v>262</v>
      </c>
      <c r="B48" s="251">
        <f>SUM(B41:B47)</f>
        <v>0</v>
      </c>
      <c r="C48" s="256"/>
      <c r="D48" s="343"/>
    </row>
    <row r="49" spans="1:9" x14ac:dyDescent="0.25">
      <c r="A49" s="315"/>
      <c r="B49" s="335"/>
      <c r="C49" s="333"/>
      <c r="D49" s="333"/>
    </row>
    <row r="50" spans="1:9" ht="18" thickBot="1" x14ac:dyDescent="0.4">
      <c r="A50" s="601" t="s">
        <v>263</v>
      </c>
      <c r="B50" s="601"/>
      <c r="C50" s="601"/>
      <c r="D50" s="336"/>
    </row>
    <row r="51" spans="1:9" ht="13.8" thickTop="1" x14ac:dyDescent="0.25">
      <c r="A51" s="302"/>
      <c r="B51" s="337" t="s">
        <v>20</v>
      </c>
      <c r="C51" s="337" t="s">
        <v>217</v>
      </c>
      <c r="D51" s="337" t="s">
        <v>218</v>
      </c>
    </row>
    <row r="52" spans="1:9" ht="40.799999999999997" x14ac:dyDescent="0.25">
      <c r="A52" s="310" t="s">
        <v>165</v>
      </c>
      <c r="B52" s="541"/>
      <c r="C52" s="252" t="s">
        <v>264</v>
      </c>
      <c r="D52" s="252" t="s">
        <v>265</v>
      </c>
      <c r="I52" s="245"/>
    </row>
    <row r="53" spans="1:9" ht="61.2" x14ac:dyDescent="0.25">
      <c r="A53" s="310" t="s">
        <v>189</v>
      </c>
      <c r="B53" s="541"/>
      <c r="C53" s="252" t="s">
        <v>266</v>
      </c>
      <c r="D53" s="252" t="s">
        <v>267</v>
      </c>
    </row>
    <row r="54" spans="1:9" s="246" customFormat="1" ht="51" x14ac:dyDescent="0.25">
      <c r="A54" s="310" t="s">
        <v>167</v>
      </c>
      <c r="B54" s="541"/>
      <c r="C54" s="252" t="s">
        <v>268</v>
      </c>
      <c r="D54" s="252" t="s">
        <v>269</v>
      </c>
      <c r="E54" s="264"/>
      <c r="F54" s="264"/>
      <c r="G54" s="264"/>
    </row>
    <row r="55" spans="1:9" ht="51" x14ac:dyDescent="0.25">
      <c r="A55" s="310" t="s">
        <v>168</v>
      </c>
      <c r="B55" s="541"/>
      <c r="C55" s="252" t="s">
        <v>270</v>
      </c>
      <c r="D55" s="252" t="s">
        <v>271</v>
      </c>
    </row>
    <row r="56" spans="1:9" ht="81.599999999999994" x14ac:dyDescent="0.25">
      <c r="A56" s="310" t="s">
        <v>166</v>
      </c>
      <c r="B56" s="541"/>
      <c r="C56" s="252" t="s">
        <v>272</v>
      </c>
      <c r="D56" s="252" t="s">
        <v>273</v>
      </c>
    </row>
    <row r="57" spans="1:9" x14ac:dyDescent="0.25">
      <c r="A57" s="316" t="s">
        <v>79</v>
      </c>
      <c r="B57" s="254">
        <f>SUM(B52:B56)</f>
        <v>0</v>
      </c>
      <c r="C57" s="351"/>
      <c r="D57" s="351"/>
    </row>
    <row r="58" spans="1:9" ht="13.8" thickBot="1" x14ac:dyDescent="0.3">
      <c r="A58" s="317" t="s">
        <v>178</v>
      </c>
      <c r="B58" s="352">
        <f>B57%*$B$23</f>
        <v>0</v>
      </c>
      <c r="C58" s="309" t="s">
        <v>274</v>
      </c>
      <c r="D58" s="309" t="s">
        <v>275</v>
      </c>
    </row>
    <row r="59" spans="1:9" ht="13.8" thickBot="1" x14ac:dyDescent="0.3">
      <c r="A59" s="338" t="s">
        <v>276</v>
      </c>
      <c r="B59" s="251">
        <f>B57+B58</f>
        <v>0</v>
      </c>
      <c r="C59" s="256"/>
      <c r="D59" s="343"/>
    </row>
    <row r="60" spans="1:9" ht="13.8" thickBot="1" x14ac:dyDescent="0.3">
      <c r="A60" s="315"/>
      <c r="B60" s="335"/>
      <c r="C60" s="333"/>
      <c r="D60" s="333"/>
    </row>
    <row r="61" spans="1:9" ht="13.8" thickBot="1" x14ac:dyDescent="0.3">
      <c r="A61" s="602" t="s">
        <v>184</v>
      </c>
      <c r="B61" s="603"/>
      <c r="C61" s="603"/>
      <c r="D61" s="604"/>
    </row>
    <row r="62" spans="1:9" x14ac:dyDescent="0.25">
      <c r="A62" s="302"/>
      <c r="B62" s="332"/>
      <c r="C62" s="353"/>
      <c r="D62" s="353"/>
    </row>
    <row r="63" spans="1:9" ht="13.8" thickBot="1" x14ac:dyDescent="0.3">
      <c r="A63" s="354" t="s">
        <v>179</v>
      </c>
      <c r="B63" s="355">
        <f>B23</f>
        <v>0</v>
      </c>
      <c r="C63" s="302"/>
      <c r="D63" s="302"/>
    </row>
    <row r="64" spans="1:9" ht="13.8" thickBot="1" x14ac:dyDescent="0.3">
      <c r="A64" s="354" t="s">
        <v>180</v>
      </c>
      <c r="B64" s="355">
        <f>B31</f>
        <v>0</v>
      </c>
      <c r="C64" s="302"/>
      <c r="D64" s="302"/>
    </row>
    <row r="65" spans="1:4" ht="13.8" thickBot="1" x14ac:dyDescent="0.3">
      <c r="A65" s="354" t="s">
        <v>181</v>
      </c>
      <c r="B65" s="355">
        <f>B37</f>
        <v>0</v>
      </c>
      <c r="C65" s="340"/>
      <c r="D65" s="340"/>
    </row>
    <row r="66" spans="1:4" ht="13.8" thickBot="1" x14ac:dyDescent="0.3">
      <c r="A66" s="354" t="s">
        <v>182</v>
      </c>
      <c r="B66" s="355">
        <f>B48</f>
        <v>0</v>
      </c>
      <c r="C66" s="318"/>
      <c r="D66" s="318"/>
    </row>
    <row r="67" spans="1:4" ht="27" thickBot="1" x14ac:dyDescent="0.3">
      <c r="A67" s="354" t="s">
        <v>183</v>
      </c>
      <c r="B67" s="355">
        <f>B59</f>
        <v>0</v>
      </c>
      <c r="C67" s="318"/>
      <c r="D67" s="318"/>
    </row>
    <row r="68" spans="1:4" ht="13.8" thickBot="1" x14ac:dyDescent="0.3">
      <c r="A68" s="356" t="s">
        <v>171</v>
      </c>
      <c r="B68" s="251">
        <f>SUM(B63:B67)</f>
        <v>0</v>
      </c>
      <c r="C68" s="357" t="s">
        <v>20</v>
      </c>
      <c r="D68" s="340"/>
    </row>
    <row r="69" spans="1:4" ht="14.4" x14ac:dyDescent="0.25">
      <c r="A69" s="358"/>
      <c r="B69" s="359"/>
      <c r="C69" s="359"/>
      <c r="D69" s="359"/>
    </row>
    <row r="70" spans="1:4" x14ac:dyDescent="0.25">
      <c r="A70" s="371" t="s">
        <v>149</v>
      </c>
      <c r="B70" s="332"/>
      <c r="C70" s="333"/>
      <c r="D70" s="333"/>
    </row>
    <row r="71" spans="1:4" x14ac:dyDescent="0.25">
      <c r="A71" s="265"/>
      <c r="B71" s="266"/>
      <c r="C71" s="267"/>
    </row>
    <row r="72" spans="1:4" x14ac:dyDescent="0.25">
      <c r="A72" s="265"/>
      <c r="B72" s="266"/>
      <c r="C72" s="267"/>
    </row>
    <row r="73" spans="1:4" x14ac:dyDescent="0.25">
      <c r="A73" s="265"/>
      <c r="B73" s="266"/>
      <c r="C73" s="267"/>
    </row>
    <row r="74" spans="1:4" x14ac:dyDescent="0.25">
      <c r="A74" s="265"/>
      <c r="B74" s="266"/>
      <c r="C74" s="267"/>
    </row>
  </sheetData>
  <sheetProtection algorithmName="SHA-512" hashValue="M2AKnu1RCTrcrK3kpHGXMqwHcFOMxr/M+O2fRk/5I6XyOn1p2YQ/uZOSQ4j0pndBKnVpvHjCD6SYXKLWUKiptQ==" saltValue="lpScSPcnDBKL+8N3gQxXPA=="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&amp;"Arial,Negrito"&amp;K04+000SGEC/COC/SECOFC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L24"/>
  <sheetViews>
    <sheetView view="pageBreakPreview" zoomScaleNormal="100" zoomScaleSheetLayoutView="100" workbookViewId="0">
      <selection activeCell="B11" sqref="B11"/>
    </sheetView>
  </sheetViews>
  <sheetFormatPr defaultColWidth="9.109375" defaultRowHeight="14.4" x14ac:dyDescent="0.3"/>
  <cols>
    <col min="1" max="1" width="41.5546875" style="268" customWidth="1"/>
    <col min="2" max="2" width="20" style="268" customWidth="1"/>
    <col min="3" max="16384" width="9.109375" style="240"/>
  </cols>
  <sheetData>
    <row r="1" spans="1:12" x14ac:dyDescent="0.3">
      <c r="A1" s="624" t="str">
        <f>'POSTO - Licitante'!A1:Q1</f>
        <v>TRIBUNAL REGIONAL ELEITORAL DO PARANÁ</v>
      </c>
      <c r="B1" s="624"/>
    </row>
    <row r="2" spans="1:12" x14ac:dyDescent="0.3">
      <c r="A2" s="627" t="str">
        <f>'POSTO - Licitante'!A2:Q2</f>
        <v>PLANILHA DE FORMAÇÃO DE CUSTOS E PREÇOS - LICITANTE</v>
      </c>
      <c r="B2" s="627"/>
    </row>
    <row r="3" spans="1:12" x14ac:dyDescent="0.3">
      <c r="A3" s="625" t="str">
        <f>'POSTO - Licitante'!A3:Q3</f>
        <v>Serviços de Limpeza e Conservação - Polo 2 - Guarapuava</v>
      </c>
      <c r="B3" s="625"/>
    </row>
    <row r="4" spans="1:12" x14ac:dyDescent="0.3">
      <c r="A4" s="626"/>
      <c r="B4" s="626"/>
    </row>
    <row r="5" spans="1:12" ht="15" customHeight="1" x14ac:dyDescent="0.3">
      <c r="A5" s="620" t="str">
        <f>'POSTO - Licitante'!A8:Q8</f>
        <v>NOME DA EMPRESA</v>
      </c>
      <c r="B5" s="621"/>
    </row>
    <row r="6" spans="1:12" ht="15" customHeight="1" x14ac:dyDescent="0.3">
      <c r="A6" s="622" t="str">
        <f>'POSTO - Licitante'!A9:Q9</f>
        <v>CNPJ</v>
      </c>
      <c r="B6" s="623"/>
    </row>
    <row r="7" spans="1:12" ht="15" thickBot="1" x14ac:dyDescent="0.35">
      <c r="A7" s="320"/>
      <c r="B7" s="320"/>
    </row>
    <row r="8" spans="1:12" ht="30" customHeight="1" thickBot="1" x14ac:dyDescent="0.35">
      <c r="A8" s="602" t="s">
        <v>209</v>
      </c>
      <c r="B8" s="604"/>
    </row>
    <row r="9" spans="1:12" ht="15" customHeight="1" thickBot="1" x14ac:dyDescent="0.35">
      <c r="A9" s="280"/>
      <c r="B9" s="280"/>
    </row>
    <row r="10" spans="1:12" ht="15" customHeight="1" thickBot="1" x14ac:dyDescent="0.35">
      <c r="A10" s="321" t="s">
        <v>137</v>
      </c>
      <c r="B10" s="322" t="s">
        <v>138</v>
      </c>
    </row>
    <row r="11" spans="1:12" ht="15" customHeight="1" x14ac:dyDescent="0.3">
      <c r="A11" s="323" t="s">
        <v>210</v>
      </c>
      <c r="B11" s="547"/>
    </row>
    <row r="12" spans="1:12" ht="15" customHeight="1" x14ac:dyDescent="0.3">
      <c r="A12" s="324" t="s">
        <v>211</v>
      </c>
      <c r="B12" s="548"/>
      <c r="L12" s="546"/>
    </row>
    <row r="13" spans="1:12" ht="15" customHeight="1" x14ac:dyDescent="0.3">
      <c r="A13" s="324" t="s">
        <v>285</v>
      </c>
      <c r="B13" s="548"/>
    </row>
    <row r="14" spans="1:12" ht="15" customHeight="1" x14ac:dyDescent="0.3">
      <c r="A14" s="324" t="s">
        <v>286</v>
      </c>
      <c r="B14" s="548"/>
    </row>
    <row r="15" spans="1:12" ht="15" customHeight="1" x14ac:dyDescent="0.3">
      <c r="A15" s="324" t="s">
        <v>287</v>
      </c>
      <c r="B15" s="549"/>
    </row>
    <row r="16" spans="1:12" ht="15" customHeight="1" thickBot="1" x14ac:dyDescent="0.35">
      <c r="A16" s="417" t="s">
        <v>288</v>
      </c>
      <c r="B16" s="549"/>
    </row>
    <row r="17" spans="1:2" ht="33.75" customHeight="1" thickBot="1" x14ac:dyDescent="0.35">
      <c r="A17" s="628" t="s">
        <v>289</v>
      </c>
      <c r="B17" s="628"/>
    </row>
    <row r="18" spans="1:2" ht="15" customHeight="1" thickBot="1" x14ac:dyDescent="0.35">
      <c r="A18" s="325" t="s">
        <v>148</v>
      </c>
      <c r="B18" s="364">
        <f>((1+B11)/(1-(B13+B14+B15+B16)-B12))-1</f>
        <v>0</v>
      </c>
    </row>
    <row r="19" spans="1:2" ht="15" customHeight="1" x14ac:dyDescent="0.3">
      <c r="A19" s="326"/>
      <c r="B19" s="327"/>
    </row>
    <row r="20" spans="1:2" ht="15" customHeight="1" thickBot="1" x14ac:dyDescent="0.35">
      <c r="A20" s="328" t="s">
        <v>172</v>
      </c>
      <c r="B20" s="329"/>
    </row>
    <row r="21" spans="1:2" ht="15" customHeight="1" x14ac:dyDescent="0.3">
      <c r="A21" s="618" t="s">
        <v>212</v>
      </c>
      <c r="B21" s="619"/>
    </row>
    <row r="22" spans="1:2" ht="15" customHeight="1" x14ac:dyDescent="0.3">
      <c r="A22" s="330"/>
      <c r="B22" s="320"/>
    </row>
    <row r="23" spans="1:2" ht="15" customHeight="1" x14ac:dyDescent="0.3">
      <c r="A23" s="371" t="s">
        <v>149</v>
      </c>
      <c r="B23" s="280"/>
    </row>
    <row r="24" spans="1:2" ht="15" customHeight="1" x14ac:dyDescent="0.3">
      <c r="B24" s="288"/>
    </row>
  </sheetData>
  <sheetProtection algorithmName="SHA-512" hashValue="0F4F1qqjoAdoaezzCtBEpaGkJqCNPuwlWyBsybOaBoxyvozWpni6Nbf+LsHL/xRFc/lbO4jErVHDXKAV+Kq8oQ==" saltValue="35Ouc1Y9EeRUYUJRLDxvvQ=="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SGEC/COC/SECOFC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34" t="s">
        <v>119</v>
      </c>
      <c r="B1" s="635"/>
      <c r="C1" s="635"/>
      <c r="D1" s="635"/>
      <c r="E1" s="636"/>
    </row>
    <row r="2" spans="1:7" ht="13.2" x14ac:dyDescent="0.25">
      <c r="A2" s="122" t="s">
        <v>15</v>
      </c>
      <c r="B2" s="637"/>
      <c r="C2" s="638"/>
      <c r="D2" s="638"/>
      <c r="E2" s="639"/>
    </row>
    <row r="3" spans="1:7" ht="13.2" x14ac:dyDescent="0.25">
      <c r="A3" s="123" t="s">
        <v>16</v>
      </c>
      <c r="B3" s="640"/>
      <c r="C3" s="641"/>
      <c r="D3" s="641"/>
      <c r="E3" s="642"/>
    </row>
    <row r="4" spans="1:7" ht="12" x14ac:dyDescent="0.25">
      <c r="A4" s="123" t="s">
        <v>17</v>
      </c>
      <c r="B4" s="643" t="e">
        <f>#REF!</f>
        <v>#REF!</v>
      </c>
      <c r="C4" s="644"/>
      <c r="D4" s="644"/>
      <c r="E4" s="645"/>
    </row>
    <row r="5" spans="1:7" ht="13.2" x14ac:dyDescent="0.25">
      <c r="A5" s="124" t="s">
        <v>109</v>
      </c>
      <c r="B5" s="629"/>
      <c r="C5" s="630"/>
      <c r="D5" s="630"/>
      <c r="E5" s="631"/>
    </row>
    <row r="6" spans="1:7" ht="12" x14ac:dyDescent="0.25">
      <c r="A6" s="6"/>
      <c r="B6" s="125"/>
      <c r="C6" s="126"/>
      <c r="D6" s="127"/>
      <c r="E6" s="127"/>
    </row>
    <row r="7" spans="1:7" ht="12" x14ac:dyDescent="0.25">
      <c r="A7" s="128" t="s">
        <v>110</v>
      </c>
      <c r="B7" s="145"/>
      <c r="C7" s="145"/>
      <c r="D7" s="146"/>
      <c r="E7" s="129"/>
    </row>
    <row r="8" spans="1:7" ht="13.2" x14ac:dyDescent="0.25">
      <c r="A8" s="632" t="str">
        <f>'item 1 - he 100%'!A8:D8</f>
        <v>Tecnicos de Eleição</v>
      </c>
      <c r="B8" s="633"/>
      <c r="C8" s="633"/>
      <c r="D8" s="633"/>
      <c r="E8" s="117"/>
    </row>
    <row r="9" spans="1:7" ht="12" x14ac:dyDescent="0.25">
      <c r="A9" s="4"/>
      <c r="B9" s="20"/>
      <c r="C9" s="20"/>
      <c r="D9" s="20"/>
      <c r="E9" s="20"/>
      <c r="F9" s="20"/>
      <c r="G9" s="5"/>
    </row>
    <row r="10" spans="1:7" ht="12" x14ac:dyDescent="0.25">
      <c r="A10" s="43" t="s">
        <v>45</v>
      </c>
      <c r="B10" s="44">
        <f>'item 1 -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3">
      <c r="A125" s="108" t="s">
        <v>132</v>
      </c>
      <c r="B125" s="109"/>
      <c r="C125" s="110"/>
      <c r="D125" s="28" t="e">
        <f>D123*1.6</f>
        <v>#REF!</v>
      </c>
      <c r="E125" s="79"/>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8"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51" t="s">
        <v>136</v>
      </c>
      <c r="B1" s="652"/>
      <c r="C1" s="652"/>
      <c r="D1" s="652"/>
      <c r="E1" s="653"/>
    </row>
    <row r="2" spans="1:7" ht="13.2" x14ac:dyDescent="0.25">
      <c r="A2" s="218" t="s">
        <v>15</v>
      </c>
      <c r="B2" s="654"/>
      <c r="C2" s="655"/>
      <c r="D2" s="655"/>
      <c r="E2" s="656"/>
    </row>
    <row r="3" spans="1:7" ht="13.2" x14ac:dyDescent="0.25">
      <c r="A3" s="219" t="s">
        <v>16</v>
      </c>
      <c r="B3" s="657"/>
      <c r="C3" s="658"/>
      <c r="D3" s="658"/>
      <c r="E3" s="659"/>
    </row>
    <row r="4" spans="1:7" ht="12" x14ac:dyDescent="0.25">
      <c r="A4" s="219" t="s">
        <v>17</v>
      </c>
      <c r="B4" s="660" t="e">
        <f>#REF!</f>
        <v>#REF!</v>
      </c>
      <c r="C4" s="661"/>
      <c r="D4" s="661"/>
      <c r="E4" s="662"/>
    </row>
    <row r="5" spans="1:7" ht="13.2" x14ac:dyDescent="0.25">
      <c r="A5" s="220" t="s">
        <v>109</v>
      </c>
      <c r="B5" s="646"/>
      <c r="C5" s="647"/>
      <c r="D5" s="647"/>
      <c r="E5" s="648"/>
    </row>
    <row r="6" spans="1:7" ht="12" x14ac:dyDescent="0.25">
      <c r="A6" s="49"/>
      <c r="B6" s="221"/>
      <c r="C6" s="222"/>
      <c r="D6" s="223"/>
      <c r="E6" s="223"/>
    </row>
    <row r="7" spans="1:7" ht="12" x14ac:dyDescent="0.25">
      <c r="A7" s="224" t="s">
        <v>110</v>
      </c>
      <c r="B7" s="225"/>
      <c r="C7" s="225"/>
      <c r="D7" s="226"/>
      <c r="E7" s="227"/>
    </row>
    <row r="8" spans="1:7" ht="13.2" x14ac:dyDescent="0.25">
      <c r="A8" s="649" t="s">
        <v>131</v>
      </c>
      <c r="B8" s="650"/>
      <c r="C8" s="650"/>
      <c r="D8" s="650"/>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135</v>
      </c>
      <c r="B125" s="109"/>
      <c r="C125" s="110"/>
      <c r="D125" s="28" t="e">
        <f>D123*1.6</f>
        <v>#REF!</v>
      </c>
      <c r="E125" s="79"/>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8"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0"/>
  </sheetPr>
  <dimension ref="A1:AA124"/>
  <sheetViews>
    <sheetView view="pageBreakPreview" zoomScaleNormal="100" zoomScaleSheetLayoutView="100" workbookViewId="0">
      <selection activeCell="E58" sqref="E58"/>
    </sheetView>
  </sheetViews>
  <sheetFormatPr defaultColWidth="9.109375" defaultRowHeight="13.2" x14ac:dyDescent="0.25"/>
  <cols>
    <col min="1" max="1" width="5.5546875" style="448" customWidth="1"/>
    <col min="2" max="2" width="44.88671875" style="430" customWidth="1"/>
    <col min="3" max="6" width="13.6640625" style="430" customWidth="1"/>
    <col min="7" max="7" width="3.44140625" style="430" hidden="1" customWidth="1"/>
    <col min="8" max="11" width="13.6640625" style="430" hidden="1" customWidth="1"/>
    <col min="12" max="12" width="13.6640625" style="430" customWidth="1"/>
    <col min="13" max="13" width="9.88671875" style="430" customWidth="1"/>
    <col min="14" max="18" width="9.109375" style="430"/>
    <col min="19" max="19" width="10.6640625" style="430" customWidth="1"/>
    <col min="20" max="20" width="10.88671875" style="430" customWidth="1"/>
    <col min="21" max="27" width="9.109375" style="430"/>
    <col min="28" max="16384" width="9.109375" style="431"/>
  </cols>
  <sheetData>
    <row r="1" spans="1:20" ht="20.25" customHeight="1" x14ac:dyDescent="0.25">
      <c r="A1" s="663" t="str">
        <f>'POSTO - Licitante'!A1:Q1</f>
        <v>TRIBUNAL REGIONAL ELEITORAL DO PARANÁ</v>
      </c>
      <c r="B1" s="663"/>
      <c r="C1" s="663"/>
      <c r="D1" s="663"/>
      <c r="E1" s="663"/>
      <c r="F1" s="663"/>
      <c r="G1" s="663"/>
      <c r="H1" s="663"/>
      <c r="I1" s="663"/>
      <c r="J1" s="663"/>
      <c r="K1" s="663"/>
      <c r="L1" s="290"/>
      <c r="M1" s="290"/>
      <c r="N1" s="290"/>
      <c r="O1" s="290"/>
      <c r="P1" s="290"/>
      <c r="Q1" s="290"/>
      <c r="R1" s="290"/>
      <c r="S1" s="290"/>
      <c r="T1" s="290"/>
    </row>
    <row r="2" spans="1:20" ht="15" customHeight="1" x14ac:dyDescent="0.25">
      <c r="A2" s="668" t="str">
        <f>'POSTO - Licitante'!A2:Q2</f>
        <v>PLANILHA DE FORMAÇÃO DE CUSTOS E PREÇOS - LICITANTE</v>
      </c>
      <c r="B2" s="668"/>
      <c r="C2" s="668"/>
      <c r="D2" s="668"/>
      <c r="E2" s="668"/>
      <c r="F2" s="668"/>
      <c r="G2" s="668"/>
      <c r="H2" s="668"/>
      <c r="I2" s="668"/>
      <c r="J2" s="668"/>
      <c r="K2" s="668"/>
      <c r="L2" s="291"/>
      <c r="M2" s="291"/>
      <c r="N2" s="291"/>
      <c r="O2" s="291"/>
      <c r="P2" s="291"/>
      <c r="Q2" s="291"/>
      <c r="R2" s="291"/>
      <c r="S2" s="291"/>
      <c r="T2" s="291"/>
    </row>
    <row r="3" spans="1:20" ht="15.6" x14ac:dyDescent="0.3">
      <c r="A3" s="667" t="str">
        <f>'POSTO - Licitante'!A3:Q3</f>
        <v>Serviços de Limpeza e Conservação - Polo 2 - Guarapuava</v>
      </c>
      <c r="B3" s="667"/>
      <c r="C3" s="667"/>
      <c r="D3" s="667"/>
      <c r="E3" s="667"/>
      <c r="F3" s="667"/>
      <c r="G3" s="667"/>
      <c r="H3" s="667"/>
      <c r="I3" s="667"/>
      <c r="J3" s="667"/>
      <c r="K3" s="667"/>
      <c r="L3" s="292"/>
      <c r="M3" s="292"/>
      <c r="N3" s="292"/>
      <c r="O3" s="292"/>
      <c r="P3" s="292"/>
      <c r="Q3" s="292"/>
      <c r="R3" s="292"/>
      <c r="S3" s="292"/>
      <c r="T3" s="292"/>
    </row>
    <row r="4" spans="1:20" ht="17.399999999999999" x14ac:dyDescent="0.3">
      <c r="A4" s="666"/>
      <c r="B4" s="666"/>
      <c r="C4" s="666"/>
      <c r="D4" s="666"/>
      <c r="E4" s="666"/>
      <c r="F4" s="666"/>
      <c r="G4" s="666"/>
      <c r="H4" s="666"/>
      <c r="I4" s="666"/>
      <c r="J4" s="666"/>
      <c r="K4" s="666"/>
      <c r="L4" s="293"/>
      <c r="M4" s="293"/>
      <c r="N4" s="293"/>
      <c r="O4" s="293"/>
      <c r="P4" s="293"/>
      <c r="Q4" s="293"/>
      <c r="R4" s="293"/>
      <c r="S4" s="293"/>
      <c r="T4" s="261"/>
    </row>
    <row r="5" spans="1:20" ht="12.75" customHeight="1" x14ac:dyDescent="0.3">
      <c r="A5" s="574" t="str">
        <f>'POSTO - Licitante'!A8:Q8</f>
        <v>NOME DA EMPRESA</v>
      </c>
      <c r="B5" s="674"/>
      <c r="C5" s="674"/>
      <c r="D5" s="674"/>
      <c r="E5" s="674"/>
      <c r="F5" s="674"/>
      <c r="G5" s="674"/>
      <c r="H5" s="674"/>
      <c r="I5" s="674"/>
      <c r="J5" s="674"/>
      <c r="K5" s="575"/>
      <c r="L5" s="293"/>
      <c r="M5" s="293"/>
      <c r="N5" s="293"/>
      <c r="O5" s="293"/>
      <c r="P5" s="293"/>
      <c r="Q5" s="293"/>
      <c r="R5" s="293"/>
      <c r="S5" s="293"/>
      <c r="T5" s="261"/>
    </row>
    <row r="6" spans="1:20" ht="12.75" customHeight="1" x14ac:dyDescent="0.3">
      <c r="A6" s="574" t="str">
        <f>'POSTO - Licitante'!A9:Q9</f>
        <v>CNPJ</v>
      </c>
      <c r="B6" s="674"/>
      <c r="C6" s="674"/>
      <c r="D6" s="674"/>
      <c r="E6" s="674"/>
      <c r="F6" s="674"/>
      <c r="G6" s="674"/>
      <c r="H6" s="674"/>
      <c r="I6" s="674"/>
      <c r="J6" s="674"/>
      <c r="K6" s="575"/>
      <c r="L6" s="293"/>
      <c r="M6" s="293"/>
      <c r="N6" s="293"/>
      <c r="O6" s="293"/>
      <c r="P6" s="293"/>
      <c r="Q6" s="293"/>
      <c r="R6" s="293"/>
      <c r="S6" s="293"/>
      <c r="T6" s="261"/>
    </row>
    <row r="7" spans="1:20" ht="12.75" customHeight="1" thickBot="1" x14ac:dyDescent="0.35">
      <c r="A7" s="318"/>
      <c r="B7" s="318"/>
      <c r="C7" s="318"/>
      <c r="D7" s="318"/>
      <c r="E7" s="318"/>
      <c r="F7" s="318"/>
      <c r="G7" s="318"/>
      <c r="H7" s="318"/>
      <c r="I7" s="318"/>
      <c r="J7" s="318"/>
      <c r="K7" s="318"/>
      <c r="L7" s="293"/>
      <c r="M7" s="293"/>
      <c r="N7" s="293"/>
      <c r="O7" s="293"/>
      <c r="P7" s="293"/>
      <c r="Q7" s="293"/>
      <c r="R7" s="293"/>
      <c r="S7" s="293"/>
      <c r="T7" s="261"/>
    </row>
    <row r="8" spans="1:20" ht="25.5" customHeight="1" thickBot="1" x14ac:dyDescent="0.3">
      <c r="A8" s="671" t="s">
        <v>190</v>
      </c>
      <c r="B8" s="672"/>
      <c r="C8" s="672"/>
      <c r="D8" s="672"/>
      <c r="E8" s="672"/>
      <c r="F8" s="672"/>
      <c r="G8" s="672"/>
      <c r="H8" s="672"/>
      <c r="I8" s="672"/>
      <c r="J8" s="672"/>
      <c r="K8" s="673"/>
      <c r="L8" s="432"/>
      <c r="M8" s="432"/>
      <c r="N8" s="432"/>
      <c r="O8" s="432"/>
      <c r="P8" s="432"/>
      <c r="Q8" s="432"/>
      <c r="R8" s="432"/>
      <c r="S8" s="432"/>
      <c r="T8" s="432"/>
    </row>
    <row r="9" spans="1:20" ht="31.5" customHeight="1" thickBot="1" x14ac:dyDescent="0.35">
      <c r="A9" s="664" t="s">
        <v>195</v>
      </c>
      <c r="B9" s="664"/>
      <c r="C9" s="299"/>
      <c r="D9" s="299"/>
      <c r="E9" s="299"/>
      <c r="F9" s="299"/>
      <c r="G9" s="299"/>
      <c r="H9" s="665" t="s">
        <v>207</v>
      </c>
      <c r="I9" s="665"/>
      <c r="J9" s="665"/>
      <c r="K9" s="665"/>
      <c r="L9" s="433"/>
      <c r="M9" s="433"/>
    </row>
    <row r="10" spans="1:20" ht="27" thickTop="1" x14ac:dyDescent="0.25">
      <c r="A10" s="451" t="s">
        <v>137</v>
      </c>
      <c r="B10" s="451" t="s">
        <v>315</v>
      </c>
      <c r="C10" s="451" t="s">
        <v>314</v>
      </c>
      <c r="D10" s="451" t="s">
        <v>206</v>
      </c>
      <c r="E10" s="452" t="s">
        <v>196</v>
      </c>
      <c r="F10" s="453" t="s">
        <v>197</v>
      </c>
      <c r="G10" s="298"/>
      <c r="H10" s="319" t="s">
        <v>191</v>
      </c>
      <c r="I10" s="319" t="s">
        <v>192</v>
      </c>
      <c r="J10" s="319" t="s">
        <v>193</v>
      </c>
      <c r="K10" s="319" t="s">
        <v>194</v>
      </c>
      <c r="L10" s="433"/>
      <c r="M10" s="433"/>
    </row>
    <row r="11" spans="1:20" x14ac:dyDescent="0.25">
      <c r="A11" s="524">
        <v>1</v>
      </c>
      <c r="B11" s="317" t="s">
        <v>316</v>
      </c>
      <c r="C11" s="525" t="s">
        <v>317</v>
      </c>
      <c r="D11" s="550"/>
      <c r="E11" s="551"/>
      <c r="F11" s="447">
        <f>D11*E11</f>
        <v>0</v>
      </c>
      <c r="G11" s="434"/>
      <c r="H11" s="428"/>
      <c r="I11" s="428"/>
      <c r="J11" s="428"/>
      <c r="K11" s="366">
        <f>ROUND((IF(AND(H11="",I11="",J11="")=TRUE,0,AVERAGE(H11:J11))),2)</f>
        <v>0</v>
      </c>
    </row>
    <row r="12" spans="1:20" ht="12.75" customHeight="1" x14ac:dyDescent="0.25">
      <c r="A12" s="526">
        <v>2</v>
      </c>
      <c r="B12" s="527" t="s">
        <v>318</v>
      </c>
      <c r="C12" s="528" t="s">
        <v>317</v>
      </c>
      <c r="D12" s="550"/>
      <c r="E12" s="551"/>
      <c r="F12" s="444">
        <f t="shared" ref="F12:F34" si="0">(E12*D12)</f>
        <v>0</v>
      </c>
      <c r="G12" s="434"/>
      <c r="H12" s="429"/>
      <c r="I12" s="429"/>
      <c r="J12" s="429"/>
      <c r="K12" s="367">
        <f t="shared" ref="K12:K69" si="1">ROUND((IF(AND(H12="",I12="",J12="")=TRUE,0,AVERAGE(H12:J12))),2)</f>
        <v>0</v>
      </c>
    </row>
    <row r="13" spans="1:20" x14ac:dyDescent="0.25">
      <c r="A13" s="524">
        <v>3</v>
      </c>
      <c r="B13" s="317" t="s">
        <v>319</v>
      </c>
      <c r="C13" s="525" t="s">
        <v>317</v>
      </c>
      <c r="D13" s="550"/>
      <c r="E13" s="551"/>
      <c r="F13" s="447">
        <f t="shared" si="0"/>
        <v>0</v>
      </c>
      <c r="G13" s="434"/>
      <c r="H13" s="428"/>
      <c r="I13" s="428"/>
      <c r="J13" s="428"/>
      <c r="K13" s="366">
        <f t="shared" si="1"/>
        <v>0</v>
      </c>
    </row>
    <row r="14" spans="1:20" ht="52.8" x14ac:dyDescent="0.25">
      <c r="A14" s="526">
        <v>4</v>
      </c>
      <c r="B14" s="527" t="s">
        <v>320</v>
      </c>
      <c r="C14" s="528" t="s">
        <v>321</v>
      </c>
      <c r="D14" s="550"/>
      <c r="E14" s="551"/>
      <c r="F14" s="444">
        <f t="shared" si="0"/>
        <v>0</v>
      </c>
      <c r="G14" s="434"/>
      <c r="H14" s="429"/>
      <c r="I14" s="429"/>
      <c r="J14" s="429"/>
      <c r="K14" s="367">
        <f t="shared" si="1"/>
        <v>0</v>
      </c>
    </row>
    <row r="15" spans="1:20" ht="39.6" x14ac:dyDescent="0.25">
      <c r="A15" s="524">
        <v>5</v>
      </c>
      <c r="B15" s="317" t="s">
        <v>428</v>
      </c>
      <c r="C15" s="525" t="s">
        <v>321</v>
      </c>
      <c r="D15" s="550"/>
      <c r="E15" s="551"/>
      <c r="F15" s="447">
        <f t="shared" si="0"/>
        <v>0</v>
      </c>
      <c r="G15" s="434"/>
      <c r="H15" s="428"/>
      <c r="I15" s="428"/>
      <c r="J15" s="428"/>
      <c r="K15" s="366">
        <f t="shared" si="1"/>
        <v>0</v>
      </c>
    </row>
    <row r="16" spans="1:20" ht="39" customHeight="1" x14ac:dyDescent="0.25">
      <c r="A16" s="526">
        <v>6</v>
      </c>
      <c r="B16" s="527" t="s">
        <v>323</v>
      </c>
      <c r="C16" s="528" t="s">
        <v>317</v>
      </c>
      <c r="D16" s="550"/>
      <c r="E16" s="551"/>
      <c r="F16" s="444">
        <f t="shared" si="0"/>
        <v>0</v>
      </c>
      <c r="G16" s="434"/>
      <c r="H16" s="429"/>
      <c r="I16" s="429"/>
      <c r="J16" s="429"/>
      <c r="K16" s="367">
        <f t="shared" si="1"/>
        <v>0</v>
      </c>
    </row>
    <row r="17" spans="1:11" ht="38.25" customHeight="1" x14ac:dyDescent="0.25">
      <c r="A17" s="524">
        <v>7</v>
      </c>
      <c r="B17" s="317" t="s">
        <v>324</v>
      </c>
      <c r="C17" s="525" t="s">
        <v>317</v>
      </c>
      <c r="D17" s="550"/>
      <c r="E17" s="551"/>
      <c r="F17" s="447">
        <f t="shared" si="0"/>
        <v>0</v>
      </c>
      <c r="G17" s="434"/>
      <c r="H17" s="428"/>
      <c r="I17" s="428"/>
      <c r="J17" s="428"/>
      <c r="K17" s="366">
        <f t="shared" si="1"/>
        <v>0</v>
      </c>
    </row>
    <row r="18" spans="1:11" ht="26.4" x14ac:dyDescent="0.25">
      <c r="A18" s="526">
        <v>8</v>
      </c>
      <c r="B18" s="527" t="s">
        <v>325</v>
      </c>
      <c r="C18" s="528" t="s">
        <v>317</v>
      </c>
      <c r="D18" s="550"/>
      <c r="E18" s="551"/>
      <c r="F18" s="444">
        <f>(E18*D18)</f>
        <v>0</v>
      </c>
      <c r="G18" s="434"/>
      <c r="H18" s="429"/>
      <c r="I18" s="429"/>
      <c r="J18" s="429"/>
      <c r="K18" s="367">
        <f t="shared" si="1"/>
        <v>0</v>
      </c>
    </row>
    <row r="19" spans="1:11" ht="39.6" x14ac:dyDescent="0.25">
      <c r="A19" s="524">
        <v>9</v>
      </c>
      <c r="B19" s="317" t="s">
        <v>326</v>
      </c>
      <c r="C19" s="525" t="s">
        <v>314</v>
      </c>
      <c r="D19" s="550"/>
      <c r="E19" s="551"/>
      <c r="F19" s="447">
        <f t="shared" ref="F19" si="2">(E19*D19)</f>
        <v>0</v>
      </c>
      <c r="G19" s="434"/>
      <c r="H19" s="428"/>
      <c r="I19" s="428"/>
      <c r="J19" s="428"/>
      <c r="K19" s="366">
        <f t="shared" si="1"/>
        <v>0</v>
      </c>
    </row>
    <row r="20" spans="1:11" ht="26.4" x14ac:dyDescent="0.25">
      <c r="A20" s="526">
        <v>10</v>
      </c>
      <c r="B20" s="527" t="s">
        <v>327</v>
      </c>
      <c r="C20" s="528" t="s">
        <v>328</v>
      </c>
      <c r="D20" s="550"/>
      <c r="E20" s="551"/>
      <c r="F20" s="444">
        <f t="shared" si="0"/>
        <v>0</v>
      </c>
      <c r="G20" s="434"/>
      <c r="H20" s="429"/>
      <c r="I20" s="429"/>
      <c r="J20" s="429"/>
      <c r="K20" s="367">
        <f t="shared" si="1"/>
        <v>0</v>
      </c>
    </row>
    <row r="21" spans="1:11" ht="26.4" x14ac:dyDescent="0.25">
      <c r="A21" s="524">
        <v>11</v>
      </c>
      <c r="B21" s="317" t="s">
        <v>329</v>
      </c>
      <c r="C21" s="525" t="s">
        <v>328</v>
      </c>
      <c r="D21" s="550"/>
      <c r="E21" s="551"/>
      <c r="F21" s="447">
        <f t="shared" si="0"/>
        <v>0</v>
      </c>
      <c r="G21" s="434"/>
      <c r="H21" s="428"/>
      <c r="I21" s="428"/>
      <c r="J21" s="428"/>
      <c r="K21" s="366">
        <f t="shared" si="1"/>
        <v>0</v>
      </c>
    </row>
    <row r="22" spans="1:11" ht="39.6" x14ac:dyDescent="0.25">
      <c r="A22" s="526">
        <v>12</v>
      </c>
      <c r="B22" s="527" t="s">
        <v>330</v>
      </c>
      <c r="C22" s="528" t="s">
        <v>314</v>
      </c>
      <c r="D22" s="550"/>
      <c r="E22" s="551"/>
      <c r="F22" s="444">
        <f t="shared" si="0"/>
        <v>0</v>
      </c>
      <c r="G22" s="434"/>
      <c r="H22" s="429"/>
      <c r="I22" s="429"/>
      <c r="J22" s="429"/>
      <c r="K22" s="367">
        <f t="shared" si="1"/>
        <v>0</v>
      </c>
    </row>
    <row r="23" spans="1:11" ht="26.4" x14ac:dyDescent="0.25">
      <c r="A23" s="524">
        <v>13</v>
      </c>
      <c r="B23" s="317" t="s">
        <v>331</v>
      </c>
      <c r="C23" s="525" t="s">
        <v>317</v>
      </c>
      <c r="D23" s="550"/>
      <c r="E23" s="551"/>
      <c r="F23" s="447">
        <f t="shared" si="0"/>
        <v>0</v>
      </c>
      <c r="G23" s="434"/>
      <c r="H23" s="428"/>
      <c r="I23" s="428"/>
      <c r="J23" s="428"/>
      <c r="K23" s="366">
        <f t="shared" si="1"/>
        <v>0</v>
      </c>
    </row>
    <row r="24" spans="1:11" ht="39.6" x14ac:dyDescent="0.25">
      <c r="A24" s="526">
        <v>14</v>
      </c>
      <c r="B24" s="527" t="s">
        <v>332</v>
      </c>
      <c r="C24" s="528" t="s">
        <v>317</v>
      </c>
      <c r="D24" s="550"/>
      <c r="E24" s="551"/>
      <c r="F24" s="444">
        <f t="shared" si="0"/>
        <v>0</v>
      </c>
      <c r="G24" s="434"/>
      <c r="H24" s="429"/>
      <c r="I24" s="429"/>
      <c r="J24" s="429"/>
      <c r="K24" s="367">
        <f t="shared" si="1"/>
        <v>0</v>
      </c>
    </row>
    <row r="25" spans="1:11" ht="26.4" x14ac:dyDescent="0.25">
      <c r="A25" s="524">
        <v>15</v>
      </c>
      <c r="B25" s="317" t="s">
        <v>333</v>
      </c>
      <c r="C25" s="525" t="s">
        <v>314</v>
      </c>
      <c r="D25" s="550"/>
      <c r="E25" s="551"/>
      <c r="F25" s="447">
        <f t="shared" si="0"/>
        <v>0</v>
      </c>
      <c r="G25" s="434"/>
      <c r="H25" s="428"/>
      <c r="I25" s="428"/>
      <c r="J25" s="428"/>
      <c r="K25" s="366">
        <f t="shared" si="1"/>
        <v>0</v>
      </c>
    </row>
    <row r="26" spans="1:11" ht="39.6" x14ac:dyDescent="0.25">
      <c r="A26" s="526">
        <v>16</v>
      </c>
      <c r="B26" s="527" t="s">
        <v>334</v>
      </c>
      <c r="C26" s="528" t="s">
        <v>317</v>
      </c>
      <c r="D26" s="550"/>
      <c r="E26" s="551"/>
      <c r="F26" s="444">
        <f t="shared" si="0"/>
        <v>0</v>
      </c>
      <c r="G26" s="434"/>
      <c r="H26" s="429"/>
      <c r="I26" s="429"/>
      <c r="J26" s="429"/>
      <c r="K26" s="367">
        <f t="shared" si="1"/>
        <v>0</v>
      </c>
    </row>
    <row r="27" spans="1:11" ht="26.4" x14ac:dyDescent="0.25">
      <c r="A27" s="524">
        <v>17</v>
      </c>
      <c r="B27" s="317" t="s">
        <v>335</v>
      </c>
      <c r="C27" s="525" t="s">
        <v>314</v>
      </c>
      <c r="D27" s="550"/>
      <c r="E27" s="551"/>
      <c r="F27" s="447">
        <f t="shared" si="0"/>
        <v>0</v>
      </c>
      <c r="G27" s="434"/>
      <c r="H27" s="428"/>
      <c r="I27" s="428"/>
      <c r="J27" s="428"/>
      <c r="K27" s="366">
        <f t="shared" si="1"/>
        <v>0</v>
      </c>
    </row>
    <row r="28" spans="1:11" ht="24" customHeight="1" x14ac:dyDescent="0.25">
      <c r="A28" s="526">
        <v>18</v>
      </c>
      <c r="B28" s="527" t="s">
        <v>336</v>
      </c>
      <c r="C28" s="528" t="s">
        <v>328</v>
      </c>
      <c r="D28" s="550"/>
      <c r="E28" s="551"/>
      <c r="F28" s="444">
        <f t="shared" si="0"/>
        <v>0</v>
      </c>
      <c r="G28" s="434"/>
      <c r="H28" s="429"/>
      <c r="I28" s="429"/>
      <c r="J28" s="429"/>
      <c r="K28" s="367">
        <f t="shared" si="1"/>
        <v>0</v>
      </c>
    </row>
    <row r="29" spans="1:11" ht="52.8" x14ac:dyDescent="0.25">
      <c r="A29" s="524">
        <v>19</v>
      </c>
      <c r="B29" s="317" t="s">
        <v>337</v>
      </c>
      <c r="C29" s="525" t="s">
        <v>328</v>
      </c>
      <c r="D29" s="550"/>
      <c r="E29" s="551"/>
      <c r="F29" s="447">
        <f t="shared" si="0"/>
        <v>0</v>
      </c>
      <c r="G29" s="434"/>
      <c r="H29" s="428"/>
      <c r="I29" s="428"/>
      <c r="J29" s="428"/>
      <c r="K29" s="366">
        <f t="shared" si="1"/>
        <v>0</v>
      </c>
    </row>
    <row r="30" spans="1:11" ht="52.8" x14ac:dyDescent="0.25">
      <c r="A30" s="526">
        <v>20</v>
      </c>
      <c r="B30" s="527" t="s">
        <v>342</v>
      </c>
      <c r="C30" s="528" t="s">
        <v>314</v>
      </c>
      <c r="D30" s="550"/>
      <c r="E30" s="551"/>
      <c r="F30" s="444">
        <f t="shared" si="0"/>
        <v>0</v>
      </c>
      <c r="G30" s="434"/>
      <c r="H30" s="429"/>
      <c r="I30" s="429"/>
      <c r="J30" s="429"/>
      <c r="K30" s="367">
        <f t="shared" si="1"/>
        <v>0</v>
      </c>
    </row>
    <row r="31" spans="1:11" ht="52.8" x14ac:dyDescent="0.25">
      <c r="A31" s="524">
        <v>21</v>
      </c>
      <c r="B31" s="317" t="s">
        <v>343</v>
      </c>
      <c r="C31" s="525" t="s">
        <v>314</v>
      </c>
      <c r="D31" s="550"/>
      <c r="E31" s="551"/>
      <c r="F31" s="447">
        <f t="shared" si="0"/>
        <v>0</v>
      </c>
      <c r="G31" s="434"/>
      <c r="H31" s="428"/>
      <c r="I31" s="428"/>
      <c r="J31" s="428"/>
      <c r="K31" s="366">
        <f t="shared" si="1"/>
        <v>0</v>
      </c>
    </row>
    <row r="32" spans="1:11" ht="26.4" x14ac:dyDescent="0.25">
      <c r="A32" s="526">
        <v>22</v>
      </c>
      <c r="B32" s="527" t="s">
        <v>338</v>
      </c>
      <c r="C32" s="528" t="s">
        <v>317</v>
      </c>
      <c r="D32" s="550"/>
      <c r="E32" s="551"/>
      <c r="F32" s="444">
        <f t="shared" si="0"/>
        <v>0</v>
      </c>
      <c r="G32" s="434"/>
      <c r="H32" s="429"/>
      <c r="I32" s="429"/>
      <c r="J32" s="429"/>
      <c r="K32" s="367">
        <f t="shared" si="1"/>
        <v>0</v>
      </c>
    </row>
    <row r="33" spans="1:13" x14ac:dyDescent="0.25">
      <c r="A33" s="524">
        <v>23</v>
      </c>
      <c r="B33" s="317" t="s">
        <v>339</v>
      </c>
      <c r="C33" s="525" t="s">
        <v>340</v>
      </c>
      <c r="D33" s="550"/>
      <c r="E33" s="551"/>
      <c r="F33" s="447">
        <f t="shared" si="0"/>
        <v>0</v>
      </c>
      <c r="G33" s="434"/>
      <c r="H33" s="428"/>
      <c r="I33" s="428"/>
      <c r="J33" s="428"/>
      <c r="K33" s="366">
        <f t="shared" si="1"/>
        <v>0</v>
      </c>
    </row>
    <row r="34" spans="1:13" ht="27" customHeight="1" x14ac:dyDescent="0.25">
      <c r="A34" s="526">
        <v>24</v>
      </c>
      <c r="B34" s="527" t="s">
        <v>341</v>
      </c>
      <c r="C34" s="528" t="s">
        <v>317</v>
      </c>
      <c r="D34" s="550"/>
      <c r="E34" s="551"/>
      <c r="F34" s="444">
        <f t="shared" si="0"/>
        <v>0</v>
      </c>
      <c r="G34" s="434"/>
      <c r="H34" s="429"/>
      <c r="I34" s="429"/>
      <c r="J34" s="429"/>
      <c r="K34" s="367">
        <f t="shared" si="1"/>
        <v>0</v>
      </c>
    </row>
    <row r="35" spans="1:13" ht="27" customHeight="1" x14ac:dyDescent="0.25">
      <c r="A35" s="524">
        <v>25</v>
      </c>
      <c r="B35" s="317" t="s">
        <v>381</v>
      </c>
      <c r="C35" s="525" t="s">
        <v>317</v>
      </c>
      <c r="D35" s="550"/>
      <c r="E35" s="551"/>
      <c r="F35" s="447">
        <f t="shared" ref="F35" si="3">(E35*D35)</f>
        <v>0</v>
      </c>
      <c r="G35" s="434"/>
      <c r="H35" s="428"/>
      <c r="I35" s="428"/>
      <c r="J35" s="428"/>
      <c r="K35" s="366">
        <f t="shared" si="1"/>
        <v>0</v>
      </c>
    </row>
    <row r="36" spans="1:13" ht="25.5" customHeight="1" thickBot="1" x14ac:dyDescent="0.35">
      <c r="A36" s="664" t="s">
        <v>198</v>
      </c>
      <c r="B36" s="664"/>
      <c r="C36" s="664"/>
      <c r="D36" s="664"/>
      <c r="E36" s="458"/>
      <c r="F36" s="458"/>
      <c r="G36" s="664"/>
      <c r="H36" s="664"/>
      <c r="I36" s="458"/>
      <c r="J36" s="458"/>
      <c r="K36" s="458"/>
      <c r="L36" s="433"/>
      <c r="M36" s="433"/>
    </row>
    <row r="37" spans="1:13" ht="27" thickTop="1" x14ac:dyDescent="0.25">
      <c r="A37" s="524">
        <v>1</v>
      </c>
      <c r="B37" s="317" t="s">
        <v>344</v>
      </c>
      <c r="C37" s="525" t="s">
        <v>328</v>
      </c>
      <c r="D37" s="550"/>
      <c r="E37" s="551"/>
      <c r="F37" s="447">
        <f>(D37*E37)</f>
        <v>0</v>
      </c>
      <c r="G37" s="434"/>
      <c r="H37" s="428"/>
      <c r="I37" s="428"/>
      <c r="J37" s="428"/>
      <c r="K37" s="366">
        <f t="shared" si="1"/>
        <v>0</v>
      </c>
    </row>
    <row r="38" spans="1:13" ht="26.4" x14ac:dyDescent="0.25">
      <c r="A38" s="526">
        <v>2</v>
      </c>
      <c r="B38" s="527" t="s">
        <v>345</v>
      </c>
      <c r="C38" s="528" t="s">
        <v>321</v>
      </c>
      <c r="D38" s="550"/>
      <c r="E38" s="551"/>
      <c r="F38" s="444">
        <f>(D38*E38)</f>
        <v>0</v>
      </c>
      <c r="G38" s="434"/>
      <c r="H38" s="429"/>
      <c r="I38" s="429"/>
      <c r="J38" s="429"/>
      <c r="K38" s="367">
        <f t="shared" si="1"/>
        <v>0</v>
      </c>
      <c r="L38" s="433"/>
      <c r="M38" s="433"/>
    </row>
    <row r="39" spans="1:13" ht="26.25" customHeight="1" x14ac:dyDescent="0.25">
      <c r="A39" s="524">
        <v>3</v>
      </c>
      <c r="B39" s="317" t="s">
        <v>346</v>
      </c>
      <c r="C39" s="525" t="s">
        <v>328</v>
      </c>
      <c r="D39" s="550"/>
      <c r="E39" s="551"/>
      <c r="F39" s="447">
        <f>(D39*E39)</f>
        <v>0</v>
      </c>
      <c r="G39" s="434"/>
      <c r="H39" s="428"/>
      <c r="I39" s="428"/>
      <c r="J39" s="428"/>
      <c r="K39" s="366">
        <f t="shared" si="1"/>
        <v>0</v>
      </c>
    </row>
    <row r="40" spans="1:13" ht="39.6" x14ac:dyDescent="0.25">
      <c r="A40" s="526">
        <v>4</v>
      </c>
      <c r="B40" s="527" t="s">
        <v>347</v>
      </c>
      <c r="C40" s="528" t="s">
        <v>321</v>
      </c>
      <c r="D40" s="550"/>
      <c r="E40" s="551"/>
      <c r="F40" s="444">
        <f>(D40*E40)</f>
        <v>0</v>
      </c>
      <c r="G40" s="434"/>
      <c r="H40" s="429"/>
      <c r="I40" s="429"/>
      <c r="J40" s="429"/>
      <c r="K40" s="367">
        <f t="shared" si="1"/>
        <v>0</v>
      </c>
      <c r="L40" s="433"/>
      <c r="M40" s="433"/>
    </row>
    <row r="41" spans="1:13" x14ac:dyDescent="0.25">
      <c r="A41" s="524">
        <v>5</v>
      </c>
      <c r="B41" s="317" t="s">
        <v>348</v>
      </c>
      <c r="C41" s="525" t="s">
        <v>349</v>
      </c>
      <c r="D41" s="550"/>
      <c r="E41" s="551"/>
      <c r="F41" s="447">
        <f>(D41*E41)</f>
        <v>0</v>
      </c>
      <c r="G41" s="434"/>
      <c r="H41" s="428"/>
      <c r="I41" s="428"/>
      <c r="J41" s="428"/>
      <c r="K41" s="366">
        <f t="shared" si="1"/>
        <v>0</v>
      </c>
    </row>
    <row r="42" spans="1:13" ht="25.5" customHeight="1" thickBot="1" x14ac:dyDescent="0.35">
      <c r="A42" s="664" t="s">
        <v>350</v>
      </c>
      <c r="B42" s="664"/>
      <c r="C42" s="664"/>
      <c r="D42" s="664"/>
      <c r="E42" s="458"/>
      <c r="F42" s="458"/>
      <c r="G42" s="664"/>
      <c r="H42" s="664"/>
      <c r="I42" s="458"/>
      <c r="J42" s="458"/>
      <c r="K42" s="458"/>
      <c r="L42" s="433"/>
      <c r="M42" s="433"/>
    </row>
    <row r="43" spans="1:13" ht="24.6" thickTop="1" x14ac:dyDescent="0.25">
      <c r="A43" s="451" t="s">
        <v>137</v>
      </c>
      <c r="B43" s="451" t="s">
        <v>315</v>
      </c>
      <c r="C43" s="295" t="s">
        <v>202</v>
      </c>
      <c r="D43" s="295" t="s">
        <v>375</v>
      </c>
      <c r="E43" s="295" t="s">
        <v>196</v>
      </c>
      <c r="F43" s="295" t="s">
        <v>205</v>
      </c>
      <c r="G43" s="435"/>
      <c r="H43" s="368"/>
      <c r="I43" s="368"/>
      <c r="J43" s="368"/>
      <c r="K43" s="465"/>
    </row>
    <row r="44" spans="1:13" ht="26.4" x14ac:dyDescent="0.25">
      <c r="A44" s="524">
        <v>1</v>
      </c>
      <c r="B44" s="317" t="s">
        <v>351</v>
      </c>
      <c r="C44" s="525">
        <v>1</v>
      </c>
      <c r="D44" s="525">
        <f>[1]Proposta!$V$9</f>
        <v>30</v>
      </c>
      <c r="E44" s="551"/>
      <c r="F44" s="447">
        <f>ROUND(((E44*C44)/D44),2)</f>
        <v>0</v>
      </c>
      <c r="G44" s="434"/>
      <c r="H44" s="428"/>
      <c r="I44" s="428"/>
      <c r="J44" s="428"/>
      <c r="K44" s="366">
        <f t="shared" si="1"/>
        <v>0</v>
      </c>
    </row>
    <row r="45" spans="1:13" ht="26.4" x14ac:dyDescent="0.25">
      <c r="A45" s="526">
        <v>2</v>
      </c>
      <c r="B45" s="527" t="s">
        <v>352</v>
      </c>
      <c r="C45" s="528">
        <v>1</v>
      </c>
      <c r="D45" s="528">
        <f>[1]Proposta!$V$9</f>
        <v>30</v>
      </c>
      <c r="E45" s="551"/>
      <c r="F45" s="471">
        <f t="shared" ref="F45:F54" si="4">ROUND(((E45*C45)/D45),2)</f>
        <v>0</v>
      </c>
      <c r="G45" s="434"/>
      <c r="H45" s="429"/>
      <c r="I45" s="429"/>
      <c r="J45" s="429"/>
      <c r="K45" s="367">
        <f t="shared" si="1"/>
        <v>0</v>
      </c>
    </row>
    <row r="46" spans="1:13" x14ac:dyDescent="0.25">
      <c r="A46" s="524">
        <v>3</v>
      </c>
      <c r="B46" s="317" t="s">
        <v>353</v>
      </c>
      <c r="C46" s="525">
        <v>1</v>
      </c>
      <c r="D46" s="525">
        <f>[1]Proposta!$V$9</f>
        <v>30</v>
      </c>
      <c r="E46" s="551"/>
      <c r="F46" s="447">
        <f t="shared" si="4"/>
        <v>0</v>
      </c>
      <c r="G46" s="434"/>
      <c r="H46" s="428"/>
      <c r="I46" s="428"/>
      <c r="J46" s="428"/>
      <c r="K46" s="366">
        <f t="shared" si="1"/>
        <v>0</v>
      </c>
    </row>
    <row r="47" spans="1:13" x14ac:dyDescent="0.25">
      <c r="A47" s="526">
        <v>4</v>
      </c>
      <c r="B47" s="527" t="s">
        <v>354</v>
      </c>
      <c r="C47" s="528">
        <v>1</v>
      </c>
      <c r="D47" s="528">
        <f>[1]Proposta!$V$9</f>
        <v>30</v>
      </c>
      <c r="E47" s="551"/>
      <c r="F47" s="471">
        <f t="shared" si="4"/>
        <v>0</v>
      </c>
      <c r="G47" s="434"/>
      <c r="H47" s="429"/>
      <c r="I47" s="429"/>
      <c r="J47" s="429"/>
      <c r="K47" s="367">
        <f t="shared" si="1"/>
        <v>0</v>
      </c>
    </row>
    <row r="48" spans="1:13" ht="12.75" customHeight="1" x14ac:dyDescent="0.25">
      <c r="A48" s="524">
        <v>5</v>
      </c>
      <c r="B48" s="317" t="s">
        <v>367</v>
      </c>
      <c r="C48" s="525">
        <v>1</v>
      </c>
      <c r="D48" s="525">
        <f>[1]Proposta!$V$9</f>
        <v>30</v>
      </c>
      <c r="E48" s="551"/>
      <c r="F48" s="447">
        <f t="shared" si="4"/>
        <v>0</v>
      </c>
      <c r="G48" s="434"/>
      <c r="H48" s="428"/>
      <c r="I48" s="428"/>
      <c r="J48" s="428"/>
      <c r="K48" s="366">
        <f t="shared" si="1"/>
        <v>0</v>
      </c>
    </row>
    <row r="49" spans="1:13" x14ac:dyDescent="0.25">
      <c r="A49" s="526">
        <v>6</v>
      </c>
      <c r="B49" s="527" t="s">
        <v>366</v>
      </c>
      <c r="C49" s="528">
        <v>1</v>
      </c>
      <c r="D49" s="528">
        <f>[1]Proposta!$V$9</f>
        <v>30</v>
      </c>
      <c r="E49" s="551"/>
      <c r="F49" s="471">
        <f t="shared" si="4"/>
        <v>0</v>
      </c>
      <c r="G49" s="434"/>
      <c r="H49" s="429"/>
      <c r="I49" s="429"/>
      <c r="J49" s="429"/>
      <c r="K49" s="367">
        <f t="shared" si="1"/>
        <v>0</v>
      </c>
    </row>
    <row r="50" spans="1:13" x14ac:dyDescent="0.25">
      <c r="A50" s="524">
        <v>7</v>
      </c>
      <c r="B50" s="317" t="s">
        <v>365</v>
      </c>
      <c r="C50" s="525">
        <v>1</v>
      </c>
      <c r="D50" s="525">
        <f>[1]Proposta!$V$9</f>
        <v>30</v>
      </c>
      <c r="E50" s="551"/>
      <c r="F50" s="447">
        <f t="shared" si="4"/>
        <v>0</v>
      </c>
      <c r="G50" s="434"/>
      <c r="H50" s="428"/>
      <c r="I50" s="428"/>
      <c r="J50" s="428"/>
      <c r="K50" s="366">
        <f t="shared" si="1"/>
        <v>0</v>
      </c>
    </row>
    <row r="51" spans="1:13" ht="26.4" x14ac:dyDescent="0.25">
      <c r="A51" s="526">
        <v>8</v>
      </c>
      <c r="B51" s="527" t="s">
        <v>355</v>
      </c>
      <c r="C51" s="528">
        <v>2</v>
      </c>
      <c r="D51" s="528">
        <f>[1]Proposta!$V$9</f>
        <v>30</v>
      </c>
      <c r="E51" s="551"/>
      <c r="F51" s="471">
        <f t="shared" si="4"/>
        <v>0</v>
      </c>
      <c r="G51" s="434"/>
      <c r="H51" s="429"/>
      <c r="I51" s="429"/>
      <c r="J51" s="429"/>
      <c r="K51" s="367">
        <f t="shared" si="1"/>
        <v>0</v>
      </c>
    </row>
    <row r="52" spans="1:13" ht="26.4" x14ac:dyDescent="0.25">
      <c r="A52" s="524">
        <v>9</v>
      </c>
      <c r="B52" s="317" t="s">
        <v>368</v>
      </c>
      <c r="C52" s="525">
        <v>4</v>
      </c>
      <c r="D52" s="525">
        <f>[1]Proposta!$V$9</f>
        <v>30</v>
      </c>
      <c r="E52" s="551"/>
      <c r="F52" s="447">
        <f t="shared" si="4"/>
        <v>0</v>
      </c>
      <c r="G52" s="434"/>
      <c r="H52" s="428"/>
      <c r="I52" s="428"/>
      <c r="J52" s="428"/>
      <c r="K52" s="366">
        <f t="shared" si="1"/>
        <v>0</v>
      </c>
      <c r="L52" s="433"/>
      <c r="M52" s="433"/>
    </row>
    <row r="53" spans="1:13" ht="26.4" x14ac:dyDescent="0.25">
      <c r="A53" s="526">
        <v>10</v>
      </c>
      <c r="B53" s="527" t="s">
        <v>369</v>
      </c>
      <c r="C53" s="528">
        <v>2</v>
      </c>
      <c r="D53" s="528">
        <f>[1]Proposta!$V$9</f>
        <v>30</v>
      </c>
      <c r="E53" s="551"/>
      <c r="F53" s="471">
        <f t="shared" si="4"/>
        <v>0</v>
      </c>
      <c r="G53" s="434"/>
      <c r="H53" s="429"/>
      <c r="I53" s="429"/>
      <c r="J53" s="429"/>
      <c r="K53" s="367">
        <f t="shared" si="1"/>
        <v>0</v>
      </c>
      <c r="L53" s="433"/>
      <c r="M53" s="433"/>
    </row>
    <row r="54" spans="1:13" x14ac:dyDescent="0.25">
      <c r="A54" s="524">
        <v>11</v>
      </c>
      <c r="B54" s="317" t="s">
        <v>356</v>
      </c>
      <c r="C54" s="525">
        <v>2</v>
      </c>
      <c r="D54" s="525">
        <f>[1]Proposta!$V$9</f>
        <v>30</v>
      </c>
      <c r="E54" s="551"/>
      <c r="F54" s="447">
        <f t="shared" si="4"/>
        <v>0</v>
      </c>
      <c r="G54" s="434"/>
      <c r="H54" s="428"/>
      <c r="I54" s="428"/>
      <c r="J54" s="428"/>
      <c r="K54" s="366">
        <f t="shared" si="1"/>
        <v>0</v>
      </c>
    </row>
    <row r="55" spans="1:13" ht="25.5" customHeight="1" thickBot="1" x14ac:dyDescent="0.35">
      <c r="A55" s="664" t="s">
        <v>201</v>
      </c>
      <c r="B55" s="664" t="s">
        <v>201</v>
      </c>
      <c r="C55" s="664"/>
      <c r="D55" s="664"/>
      <c r="E55" s="458"/>
      <c r="F55" s="458"/>
      <c r="G55" s="664"/>
      <c r="H55" s="664"/>
      <c r="I55" s="458"/>
      <c r="J55" s="458"/>
      <c r="K55" s="458"/>
      <c r="L55" s="433"/>
      <c r="M55" s="433"/>
    </row>
    <row r="56" spans="1:13" ht="36.6" thickTop="1" x14ac:dyDescent="0.25">
      <c r="A56" s="451" t="s">
        <v>137</v>
      </c>
      <c r="B56" s="451" t="s">
        <v>315</v>
      </c>
      <c r="C56" s="295" t="s">
        <v>202</v>
      </c>
      <c r="D56" s="295" t="s">
        <v>376</v>
      </c>
      <c r="E56" s="295" t="s">
        <v>196</v>
      </c>
      <c r="F56" s="295" t="s">
        <v>200</v>
      </c>
      <c r="G56" s="435"/>
      <c r="H56" s="368"/>
      <c r="I56" s="368"/>
      <c r="J56" s="368"/>
      <c r="K56" s="465"/>
      <c r="L56" s="433"/>
      <c r="M56" s="433"/>
    </row>
    <row r="57" spans="1:13" ht="26.4" x14ac:dyDescent="0.25">
      <c r="A57" s="524">
        <v>1</v>
      </c>
      <c r="B57" s="317" t="s">
        <v>370</v>
      </c>
      <c r="C57" s="525">
        <v>1</v>
      </c>
      <c r="D57" s="525">
        <v>120</v>
      </c>
      <c r="E57" s="551"/>
      <c r="F57" s="447">
        <f>ROUND(((E57*C57)/D57),2)</f>
        <v>0</v>
      </c>
      <c r="G57" s="434"/>
      <c r="H57" s="428"/>
      <c r="I57" s="428"/>
      <c r="J57" s="428"/>
      <c r="K57" s="366">
        <f t="shared" si="1"/>
        <v>0</v>
      </c>
      <c r="L57" s="433"/>
      <c r="M57" s="433"/>
    </row>
    <row r="58" spans="1:13" ht="52.8" x14ac:dyDescent="0.25">
      <c r="A58" s="526">
        <v>2</v>
      </c>
      <c r="B58" s="527" t="s">
        <v>451</v>
      </c>
      <c r="C58" s="528">
        <v>1</v>
      </c>
      <c r="D58" s="528">
        <v>120</v>
      </c>
      <c r="E58" s="551"/>
      <c r="F58" s="471">
        <f t="shared" ref="F58:F59" si="5">ROUND(((E58*C58)/D58),2)</f>
        <v>0</v>
      </c>
      <c r="G58" s="434"/>
      <c r="H58" s="429"/>
      <c r="I58" s="429"/>
      <c r="J58" s="429"/>
      <c r="K58" s="367">
        <f t="shared" si="1"/>
        <v>0</v>
      </c>
      <c r="L58" s="433"/>
      <c r="M58" s="433"/>
    </row>
    <row r="59" spans="1:13" x14ac:dyDescent="0.25">
      <c r="A59" s="524">
        <v>3</v>
      </c>
      <c r="B59" s="317" t="s">
        <v>358</v>
      </c>
      <c r="C59" s="525">
        <v>1</v>
      </c>
      <c r="D59" s="525">
        <v>120</v>
      </c>
      <c r="E59" s="551"/>
      <c r="F59" s="447">
        <f t="shared" si="5"/>
        <v>0</v>
      </c>
      <c r="G59" s="434"/>
      <c r="H59" s="428"/>
      <c r="I59" s="428"/>
      <c r="J59" s="428"/>
      <c r="K59" s="366">
        <f t="shared" si="1"/>
        <v>0</v>
      </c>
    </row>
    <row r="60" spans="1:13" ht="25.5" customHeight="1" thickBot="1" x14ac:dyDescent="0.35">
      <c r="A60" s="664" t="s">
        <v>372</v>
      </c>
      <c r="B60" s="664"/>
      <c r="C60" s="664"/>
      <c r="D60" s="664"/>
      <c r="E60" s="458"/>
      <c r="F60" s="458"/>
      <c r="G60" s="664"/>
      <c r="H60" s="664"/>
      <c r="I60" s="664"/>
      <c r="J60" s="664"/>
      <c r="K60" s="458"/>
      <c r="L60" s="433"/>
      <c r="M60" s="433"/>
    </row>
    <row r="61" spans="1:13" ht="24.6" thickTop="1" x14ac:dyDescent="0.25">
      <c r="A61" s="451" t="s">
        <v>137</v>
      </c>
      <c r="B61" s="451" t="s">
        <v>315</v>
      </c>
      <c r="C61" s="295" t="s">
        <v>203</v>
      </c>
      <c r="D61" s="295" t="s">
        <v>204</v>
      </c>
      <c r="E61" s="295" t="s">
        <v>196</v>
      </c>
      <c r="F61" s="295" t="s">
        <v>197</v>
      </c>
      <c r="G61" s="435"/>
      <c r="H61" s="368"/>
      <c r="I61" s="368"/>
      <c r="J61" s="368"/>
      <c r="K61" s="465"/>
    </row>
    <row r="62" spans="1:13" ht="26.4" x14ac:dyDescent="0.25">
      <c r="A62" s="524">
        <v>1</v>
      </c>
      <c r="B62" s="317" t="s">
        <v>359</v>
      </c>
      <c r="C62" s="525">
        <v>3</v>
      </c>
      <c r="D62" s="525">
        <v>10</v>
      </c>
      <c r="E62" s="551"/>
      <c r="F62" s="447">
        <f>ROUND(((C62*E62)/D62),2)</f>
        <v>0</v>
      </c>
      <c r="G62" s="434"/>
      <c r="H62" s="428"/>
      <c r="I62" s="428"/>
      <c r="J62" s="428"/>
      <c r="K62" s="366">
        <f t="shared" si="1"/>
        <v>0</v>
      </c>
    </row>
    <row r="63" spans="1:13" ht="26.4" x14ac:dyDescent="0.25">
      <c r="A63" s="526">
        <v>2</v>
      </c>
      <c r="B63" s="527" t="s">
        <v>360</v>
      </c>
      <c r="C63" s="528">
        <v>3</v>
      </c>
      <c r="D63" s="528">
        <v>10</v>
      </c>
      <c r="E63" s="551"/>
      <c r="F63" s="471">
        <f t="shared" ref="F63:F69" si="6">ROUND(((C63*E63)/D63),2)</f>
        <v>0</v>
      </c>
      <c r="G63" s="434"/>
      <c r="H63" s="429"/>
      <c r="I63" s="429"/>
      <c r="J63" s="429"/>
      <c r="K63" s="367">
        <f t="shared" si="1"/>
        <v>0</v>
      </c>
    </row>
    <row r="64" spans="1:13" ht="26.4" x14ac:dyDescent="0.25">
      <c r="A64" s="524">
        <v>3</v>
      </c>
      <c r="B64" s="317" t="s">
        <v>361</v>
      </c>
      <c r="C64" s="525">
        <v>2</v>
      </c>
      <c r="D64" s="525">
        <v>10</v>
      </c>
      <c r="E64" s="551"/>
      <c r="F64" s="447">
        <f t="shared" si="6"/>
        <v>0</v>
      </c>
      <c r="G64" s="434"/>
      <c r="H64" s="428"/>
      <c r="I64" s="428"/>
      <c r="J64" s="428"/>
      <c r="K64" s="366">
        <f t="shared" si="1"/>
        <v>0</v>
      </c>
    </row>
    <row r="65" spans="1:13" ht="52.8" x14ac:dyDescent="0.25">
      <c r="A65" s="526">
        <v>4</v>
      </c>
      <c r="B65" s="527" t="s">
        <v>362</v>
      </c>
      <c r="C65" s="528">
        <v>1</v>
      </c>
      <c r="D65" s="528">
        <v>10</v>
      </c>
      <c r="E65" s="551"/>
      <c r="F65" s="471">
        <f t="shared" si="6"/>
        <v>0</v>
      </c>
      <c r="G65" s="434"/>
      <c r="H65" s="429"/>
      <c r="I65" s="429"/>
      <c r="J65" s="429"/>
      <c r="K65" s="367">
        <f t="shared" si="1"/>
        <v>0</v>
      </c>
    </row>
    <row r="66" spans="1:13" x14ac:dyDescent="0.25">
      <c r="A66" s="524">
        <v>5</v>
      </c>
      <c r="B66" s="317" t="s">
        <v>431</v>
      </c>
      <c r="C66" s="525">
        <v>2</v>
      </c>
      <c r="D66" s="525">
        <v>15</v>
      </c>
      <c r="E66" s="551"/>
      <c r="F66" s="447">
        <f t="shared" si="6"/>
        <v>0</v>
      </c>
      <c r="G66" s="434"/>
      <c r="H66" s="428"/>
      <c r="I66" s="428"/>
      <c r="J66" s="428"/>
      <c r="K66" s="366">
        <f t="shared" si="1"/>
        <v>0</v>
      </c>
    </row>
    <row r="67" spans="1:13" ht="39.6" x14ac:dyDescent="0.25">
      <c r="A67" s="526">
        <v>6</v>
      </c>
      <c r="B67" s="527" t="s">
        <v>363</v>
      </c>
      <c r="C67" s="528">
        <v>1</v>
      </c>
      <c r="D67" s="528">
        <v>15</v>
      </c>
      <c r="E67" s="551"/>
      <c r="F67" s="471">
        <f t="shared" si="6"/>
        <v>0</v>
      </c>
      <c r="G67" s="434"/>
      <c r="H67" s="429"/>
      <c r="I67" s="429"/>
      <c r="J67" s="429"/>
      <c r="K67" s="367">
        <f t="shared" si="1"/>
        <v>0</v>
      </c>
    </row>
    <row r="68" spans="1:13" ht="26.4" x14ac:dyDescent="0.25">
      <c r="A68" s="524">
        <v>7</v>
      </c>
      <c r="B68" s="317" t="s">
        <v>364</v>
      </c>
      <c r="C68" s="525">
        <v>2</v>
      </c>
      <c r="D68" s="525">
        <v>15</v>
      </c>
      <c r="E68" s="551"/>
      <c r="F68" s="447">
        <f t="shared" si="6"/>
        <v>0</v>
      </c>
      <c r="G68" s="434"/>
      <c r="H68" s="428"/>
      <c r="I68" s="428"/>
      <c r="J68" s="428"/>
      <c r="K68" s="366">
        <f>ROUND((IF(AND(H68="",I68="",J68="")=TRUE,0,AVERAGE(H68:J68))),2)</f>
        <v>0</v>
      </c>
    </row>
    <row r="69" spans="1:13" ht="26.4" x14ac:dyDescent="0.25">
      <c r="A69" s="526">
        <v>8</v>
      </c>
      <c r="B69" s="527" t="s">
        <v>371</v>
      </c>
      <c r="C69" s="528">
        <v>1</v>
      </c>
      <c r="D69" s="528">
        <v>30</v>
      </c>
      <c r="E69" s="551"/>
      <c r="F69" s="471">
        <f t="shared" si="6"/>
        <v>0</v>
      </c>
      <c r="G69" s="434"/>
      <c r="H69" s="429"/>
      <c r="I69" s="429"/>
      <c r="J69" s="429"/>
      <c r="K69" s="367">
        <f t="shared" si="1"/>
        <v>0</v>
      </c>
    </row>
    <row r="70" spans="1:13" ht="25.5" customHeight="1" thickBot="1" x14ac:dyDescent="0.35">
      <c r="A70" s="664" t="s">
        <v>373</v>
      </c>
      <c r="B70" s="664"/>
      <c r="C70" s="664"/>
      <c r="D70" s="664"/>
      <c r="E70" s="458"/>
      <c r="F70" s="458"/>
      <c r="G70" s="458"/>
      <c r="H70" s="458"/>
      <c r="I70" s="458"/>
      <c r="J70" s="458"/>
      <c r="K70" s="458"/>
      <c r="L70" s="433"/>
      <c r="M70" s="433"/>
    </row>
    <row r="71" spans="1:13" ht="24.6" thickTop="1" x14ac:dyDescent="0.25">
      <c r="A71" s="451" t="s">
        <v>137</v>
      </c>
      <c r="B71" s="451" t="s">
        <v>315</v>
      </c>
      <c r="C71" s="295" t="s">
        <v>203</v>
      </c>
      <c r="D71" s="295" t="s">
        <v>204</v>
      </c>
      <c r="E71" s="295" t="s">
        <v>196</v>
      </c>
      <c r="F71" s="295" t="s">
        <v>197</v>
      </c>
      <c r="G71" s="434"/>
      <c r="H71" s="368"/>
      <c r="I71" s="368"/>
      <c r="J71" s="368"/>
      <c r="K71" s="368"/>
    </row>
    <row r="72" spans="1:13" ht="25.5" customHeight="1" x14ac:dyDescent="0.25">
      <c r="A72" s="524">
        <v>1</v>
      </c>
      <c r="B72" s="552"/>
      <c r="C72" s="550"/>
      <c r="D72" s="550"/>
      <c r="E72" s="551"/>
      <c r="F72" s="447">
        <f>ROUND((IF(AND(C72="",D72="",E72="")=TRUE,0,((E72*C72)/D72))),2)</f>
        <v>0</v>
      </c>
      <c r="G72" s="434"/>
      <c r="H72" s="368"/>
      <c r="I72" s="368"/>
      <c r="J72" s="368"/>
      <c r="K72" s="368"/>
    </row>
    <row r="73" spans="1:13" ht="25.5" customHeight="1" x14ac:dyDescent="0.25">
      <c r="A73" s="526">
        <v>2</v>
      </c>
      <c r="B73" s="552"/>
      <c r="C73" s="550"/>
      <c r="D73" s="550"/>
      <c r="E73" s="551"/>
      <c r="F73" s="471">
        <f t="shared" ref="F73:F76" si="7">ROUND((IF(AND(C73="",D73="",E73="")=TRUE,0,((E73*C73)/D73))),2)</f>
        <v>0</v>
      </c>
      <c r="G73" s="434"/>
      <c r="H73" s="368"/>
      <c r="I73" s="368"/>
      <c r="J73" s="368"/>
      <c r="K73" s="368"/>
    </row>
    <row r="74" spans="1:13" ht="25.5" customHeight="1" x14ac:dyDescent="0.25">
      <c r="A74" s="524">
        <v>3</v>
      </c>
      <c r="B74" s="552"/>
      <c r="C74" s="550"/>
      <c r="D74" s="550"/>
      <c r="E74" s="551"/>
      <c r="F74" s="447">
        <f t="shared" si="7"/>
        <v>0</v>
      </c>
      <c r="G74" s="434"/>
      <c r="H74" s="368"/>
      <c r="I74" s="368"/>
      <c r="J74" s="368"/>
      <c r="K74" s="368"/>
    </row>
    <row r="75" spans="1:13" ht="25.5" customHeight="1" x14ac:dyDescent="0.25">
      <c r="A75" s="526">
        <v>4</v>
      </c>
      <c r="B75" s="552"/>
      <c r="C75" s="550"/>
      <c r="D75" s="550"/>
      <c r="E75" s="551"/>
      <c r="F75" s="471">
        <f t="shared" si="7"/>
        <v>0</v>
      </c>
      <c r="G75" s="434"/>
      <c r="H75" s="368"/>
      <c r="I75" s="368"/>
      <c r="J75" s="368"/>
      <c r="K75" s="368"/>
    </row>
    <row r="76" spans="1:13" ht="25.5" customHeight="1" x14ac:dyDescent="0.25">
      <c r="A76" s="524">
        <v>5</v>
      </c>
      <c r="B76" s="552"/>
      <c r="C76" s="550"/>
      <c r="D76" s="550"/>
      <c r="E76" s="551"/>
      <c r="F76" s="447">
        <f t="shared" si="7"/>
        <v>0</v>
      </c>
      <c r="G76" s="434"/>
      <c r="H76" s="368"/>
      <c r="I76" s="368"/>
      <c r="J76" s="368"/>
      <c r="K76" s="368"/>
    </row>
    <row r="77" spans="1:13" ht="13.8" thickBot="1" x14ac:dyDescent="0.3">
      <c r="A77" s="443"/>
      <c r="B77" s="454"/>
      <c r="C77" s="474"/>
      <c r="D77" s="445"/>
      <c r="E77" s="363"/>
      <c r="F77" s="446"/>
      <c r="G77" s="434"/>
      <c r="H77" s="368"/>
      <c r="I77" s="368"/>
      <c r="J77" s="368"/>
      <c r="K77" s="368"/>
    </row>
    <row r="78" spans="1:13" ht="13.8" thickBot="1" x14ac:dyDescent="0.3">
      <c r="A78" s="472" t="s">
        <v>380</v>
      </c>
      <c r="B78" s="361"/>
      <c r="C78" s="474"/>
      <c r="D78" s="445"/>
      <c r="E78" s="459" t="s">
        <v>374</v>
      </c>
      <c r="F78" s="251">
        <f>SUM(F10:F76)</f>
        <v>0</v>
      </c>
      <c r="G78" s="434"/>
      <c r="H78" s="368"/>
      <c r="I78" s="368"/>
      <c r="J78" s="368"/>
      <c r="K78" s="368"/>
    </row>
    <row r="79" spans="1:13" x14ac:dyDescent="0.25">
      <c r="A79" s="455"/>
      <c r="B79" s="669" t="s">
        <v>149</v>
      </c>
      <c r="C79" s="670"/>
      <c r="D79" s="300"/>
      <c r="E79" s="301"/>
      <c r="F79" s="431"/>
      <c r="G79" s="301"/>
      <c r="H79" s="301"/>
      <c r="I79" s="301"/>
      <c r="J79" s="301"/>
      <c r="K79" s="301"/>
    </row>
    <row r="80" spans="1:13" x14ac:dyDescent="0.25">
      <c r="E80" s="436"/>
      <c r="F80" s="436"/>
      <c r="G80" s="436"/>
      <c r="H80" s="436"/>
      <c r="I80" s="436"/>
      <c r="J80" s="436"/>
      <c r="K80" s="436"/>
    </row>
    <row r="81" spans="5:11" x14ac:dyDescent="0.25">
      <c r="E81" s="436"/>
      <c r="F81" s="436"/>
      <c r="G81" s="436"/>
      <c r="H81" s="436"/>
      <c r="I81" s="436"/>
      <c r="J81" s="436"/>
      <c r="K81" s="436"/>
    </row>
    <row r="82" spans="5:11" x14ac:dyDescent="0.25">
      <c r="E82" s="436"/>
      <c r="F82" s="436"/>
      <c r="G82" s="436"/>
      <c r="H82" s="436"/>
      <c r="I82" s="436"/>
      <c r="J82" s="436"/>
      <c r="K82" s="436"/>
    </row>
    <row r="83" spans="5:11" x14ac:dyDescent="0.25">
      <c r="E83" s="436"/>
      <c r="F83" s="436"/>
      <c r="G83" s="436"/>
      <c r="H83" s="436"/>
      <c r="I83" s="436"/>
      <c r="J83" s="436"/>
      <c r="K83" s="436"/>
    </row>
    <row r="84" spans="5:11" x14ac:dyDescent="0.25">
      <c r="E84" s="436"/>
      <c r="F84" s="436"/>
      <c r="G84" s="436"/>
      <c r="H84" s="436"/>
      <c r="I84" s="436"/>
      <c r="J84" s="436"/>
      <c r="K84" s="436"/>
    </row>
    <row r="85" spans="5:11" x14ac:dyDescent="0.25">
      <c r="E85" s="436"/>
      <c r="F85" s="436"/>
      <c r="G85" s="436"/>
      <c r="H85" s="436"/>
      <c r="I85" s="436"/>
      <c r="J85" s="436"/>
      <c r="K85" s="436"/>
    </row>
    <row r="86" spans="5:11" x14ac:dyDescent="0.25">
      <c r="E86" s="436"/>
      <c r="F86" s="436"/>
      <c r="G86" s="436"/>
      <c r="H86" s="436"/>
      <c r="I86" s="436"/>
      <c r="J86" s="436"/>
      <c r="K86" s="436"/>
    </row>
    <row r="87" spans="5:11" x14ac:dyDescent="0.25">
      <c r="E87" s="436"/>
      <c r="F87" s="436"/>
      <c r="G87" s="436"/>
      <c r="H87" s="436"/>
      <c r="I87" s="436"/>
      <c r="J87" s="436"/>
      <c r="K87" s="436"/>
    </row>
    <row r="88" spans="5:11" x14ac:dyDescent="0.25">
      <c r="E88" s="436"/>
      <c r="F88" s="436"/>
      <c r="G88" s="436"/>
      <c r="H88" s="436"/>
      <c r="I88" s="436"/>
      <c r="J88" s="436"/>
      <c r="K88" s="436"/>
    </row>
    <row r="89" spans="5:11" x14ac:dyDescent="0.25">
      <c r="E89" s="436"/>
      <c r="F89" s="436"/>
      <c r="G89" s="436"/>
      <c r="H89" s="436"/>
      <c r="I89" s="436"/>
      <c r="J89" s="436"/>
      <c r="K89" s="436"/>
    </row>
    <row r="90" spans="5:11" x14ac:dyDescent="0.25">
      <c r="E90" s="436"/>
      <c r="F90" s="436"/>
      <c r="G90" s="436"/>
      <c r="H90" s="436"/>
      <c r="I90" s="436"/>
      <c r="J90" s="436"/>
      <c r="K90" s="436"/>
    </row>
    <row r="91" spans="5:11" x14ac:dyDescent="0.25">
      <c r="E91" s="436"/>
      <c r="F91" s="436"/>
      <c r="G91" s="436"/>
      <c r="H91" s="436"/>
      <c r="I91" s="436"/>
      <c r="J91" s="436"/>
      <c r="K91" s="436"/>
    </row>
    <row r="92" spans="5:11" x14ac:dyDescent="0.25">
      <c r="E92" s="436"/>
      <c r="F92" s="436"/>
      <c r="G92" s="436"/>
      <c r="H92" s="436"/>
      <c r="I92" s="436"/>
      <c r="J92" s="436"/>
      <c r="K92" s="436"/>
    </row>
    <row r="93" spans="5:11" x14ac:dyDescent="0.25">
      <c r="E93" s="436"/>
      <c r="F93" s="436"/>
      <c r="G93" s="436"/>
      <c r="H93" s="436"/>
      <c r="I93" s="436"/>
      <c r="J93" s="436"/>
      <c r="K93" s="436"/>
    </row>
    <row r="94" spans="5:11" x14ac:dyDescent="0.25">
      <c r="E94" s="436"/>
      <c r="F94" s="436"/>
      <c r="G94" s="436"/>
      <c r="H94" s="436"/>
      <c r="I94" s="436"/>
      <c r="J94" s="436"/>
      <c r="K94" s="436"/>
    </row>
    <row r="95" spans="5:11" x14ac:dyDescent="0.25">
      <c r="E95" s="436"/>
      <c r="F95" s="436"/>
      <c r="G95" s="436"/>
      <c r="H95" s="436"/>
      <c r="I95" s="436"/>
      <c r="J95" s="436"/>
      <c r="K95" s="436"/>
    </row>
    <row r="96" spans="5:11" x14ac:dyDescent="0.25">
      <c r="E96" s="436"/>
      <c r="F96" s="436"/>
      <c r="G96" s="436"/>
      <c r="H96" s="436"/>
      <c r="I96" s="436"/>
      <c r="J96" s="436"/>
      <c r="K96" s="436"/>
    </row>
    <row r="97" spans="5:11" x14ac:dyDescent="0.25">
      <c r="E97" s="436"/>
      <c r="F97" s="436"/>
      <c r="G97" s="436"/>
      <c r="H97" s="436"/>
      <c r="I97" s="436"/>
      <c r="J97" s="436"/>
      <c r="K97" s="436"/>
    </row>
    <row r="98" spans="5:11" x14ac:dyDescent="0.25">
      <c r="E98" s="436"/>
      <c r="F98" s="436"/>
      <c r="G98" s="436"/>
      <c r="H98" s="436"/>
      <c r="I98" s="436"/>
      <c r="J98" s="436"/>
      <c r="K98" s="436"/>
    </row>
    <row r="99" spans="5:11" x14ac:dyDescent="0.25">
      <c r="E99" s="436"/>
      <c r="F99" s="436"/>
      <c r="G99" s="436"/>
      <c r="H99" s="436"/>
      <c r="I99" s="436"/>
      <c r="J99" s="436"/>
      <c r="K99" s="436"/>
    </row>
    <row r="100" spans="5:11" x14ac:dyDescent="0.25">
      <c r="E100" s="436"/>
      <c r="F100" s="436"/>
      <c r="G100" s="436"/>
      <c r="H100" s="436"/>
      <c r="I100" s="436"/>
      <c r="J100" s="436"/>
      <c r="K100" s="436"/>
    </row>
    <row r="101" spans="5:11" x14ac:dyDescent="0.25">
      <c r="E101" s="436"/>
      <c r="F101" s="436"/>
      <c r="G101" s="436"/>
      <c r="H101" s="436"/>
      <c r="I101" s="436"/>
      <c r="J101" s="436"/>
      <c r="K101" s="436"/>
    </row>
    <row r="102" spans="5:11" x14ac:dyDescent="0.25">
      <c r="E102" s="436"/>
      <c r="F102" s="436"/>
      <c r="G102" s="436"/>
      <c r="H102" s="436"/>
      <c r="I102" s="436"/>
      <c r="J102" s="436"/>
      <c r="K102" s="436"/>
    </row>
    <row r="103" spans="5:11" x14ac:dyDescent="0.25">
      <c r="E103" s="436"/>
      <c r="F103" s="436"/>
      <c r="G103" s="436"/>
      <c r="H103" s="436"/>
      <c r="I103" s="436"/>
      <c r="J103" s="436"/>
      <c r="K103" s="436"/>
    </row>
    <row r="104" spans="5:11" x14ac:dyDescent="0.25">
      <c r="E104" s="436"/>
      <c r="F104" s="436"/>
      <c r="G104" s="436"/>
      <c r="H104" s="436"/>
      <c r="I104" s="436"/>
      <c r="J104" s="436"/>
      <c r="K104" s="436"/>
    </row>
    <row r="105" spans="5:11" x14ac:dyDescent="0.25">
      <c r="E105" s="436"/>
      <c r="F105" s="436"/>
      <c r="G105" s="436"/>
      <c r="H105" s="436"/>
      <c r="I105" s="436"/>
      <c r="J105" s="436"/>
      <c r="K105" s="436"/>
    </row>
    <row r="106" spans="5:11" x14ac:dyDescent="0.25">
      <c r="E106" s="436"/>
      <c r="F106" s="436"/>
      <c r="G106" s="436"/>
      <c r="H106" s="436"/>
      <c r="I106" s="436"/>
      <c r="J106" s="436"/>
      <c r="K106" s="436"/>
    </row>
    <row r="107" spans="5:11" x14ac:dyDescent="0.25">
      <c r="E107" s="436"/>
      <c r="F107" s="436"/>
      <c r="G107" s="436"/>
      <c r="H107" s="436"/>
      <c r="I107" s="436"/>
      <c r="J107" s="436"/>
      <c r="K107" s="436"/>
    </row>
    <row r="108" spans="5:11" x14ac:dyDescent="0.25">
      <c r="E108" s="436"/>
      <c r="F108" s="436"/>
      <c r="G108" s="436"/>
      <c r="H108" s="436"/>
      <c r="I108" s="436"/>
      <c r="J108" s="436"/>
      <c r="K108" s="436"/>
    </row>
    <row r="109" spans="5:11" x14ac:dyDescent="0.25">
      <c r="E109" s="436"/>
      <c r="F109" s="436"/>
      <c r="G109" s="436"/>
      <c r="H109" s="436"/>
      <c r="I109" s="436"/>
      <c r="J109" s="436"/>
      <c r="K109" s="436"/>
    </row>
    <row r="110" spans="5:11" x14ac:dyDescent="0.25">
      <c r="E110" s="436"/>
      <c r="F110" s="436"/>
      <c r="G110" s="436"/>
      <c r="H110" s="436"/>
      <c r="I110" s="436"/>
      <c r="J110" s="436"/>
      <c r="K110" s="436"/>
    </row>
    <row r="111" spans="5:11" x14ac:dyDescent="0.25">
      <c r="E111" s="436"/>
      <c r="F111" s="436"/>
      <c r="G111" s="436"/>
      <c r="H111" s="436"/>
      <c r="I111" s="436"/>
      <c r="J111" s="436"/>
      <c r="K111" s="436"/>
    </row>
    <row r="112" spans="5:11" x14ac:dyDescent="0.25">
      <c r="E112" s="436"/>
      <c r="F112" s="436"/>
      <c r="G112" s="436"/>
      <c r="H112" s="436"/>
      <c r="I112" s="436"/>
      <c r="J112" s="436"/>
      <c r="K112" s="436"/>
    </row>
    <row r="113" spans="5:11" x14ac:dyDescent="0.25">
      <c r="E113" s="436"/>
      <c r="F113" s="436"/>
      <c r="G113" s="436"/>
      <c r="H113" s="436"/>
      <c r="I113" s="436"/>
      <c r="J113" s="436"/>
      <c r="K113" s="436"/>
    </row>
    <row r="114" spans="5:11" x14ac:dyDescent="0.25">
      <c r="E114" s="436"/>
      <c r="F114" s="436"/>
      <c r="G114" s="436"/>
      <c r="H114" s="436"/>
      <c r="I114" s="436"/>
      <c r="J114" s="436"/>
      <c r="K114" s="436"/>
    </row>
    <row r="115" spans="5:11" x14ac:dyDescent="0.25">
      <c r="E115" s="436"/>
      <c r="F115" s="436"/>
      <c r="G115" s="436"/>
      <c r="H115" s="436"/>
      <c r="I115" s="436"/>
      <c r="J115" s="436"/>
      <c r="K115" s="436"/>
    </row>
    <row r="116" spans="5:11" x14ac:dyDescent="0.25">
      <c r="E116" s="436"/>
      <c r="F116" s="436"/>
      <c r="G116" s="436"/>
      <c r="H116" s="436"/>
      <c r="I116" s="436"/>
      <c r="J116" s="436"/>
      <c r="K116" s="436"/>
    </row>
    <row r="117" spans="5:11" x14ac:dyDescent="0.25">
      <c r="E117" s="436"/>
      <c r="F117" s="436"/>
      <c r="G117" s="436"/>
      <c r="H117" s="436"/>
      <c r="I117" s="436"/>
      <c r="J117" s="436"/>
      <c r="K117" s="436"/>
    </row>
    <row r="118" spans="5:11" x14ac:dyDescent="0.25">
      <c r="E118" s="436"/>
      <c r="F118" s="436"/>
      <c r="G118" s="436"/>
      <c r="H118" s="436"/>
      <c r="I118" s="436"/>
      <c r="J118" s="436"/>
      <c r="K118" s="436"/>
    </row>
    <row r="119" spans="5:11" x14ac:dyDescent="0.25">
      <c r="E119" s="436"/>
      <c r="F119" s="436"/>
      <c r="G119" s="436"/>
      <c r="H119" s="436"/>
      <c r="I119" s="436"/>
      <c r="J119" s="436"/>
      <c r="K119" s="436"/>
    </row>
    <row r="120" spans="5:11" x14ac:dyDescent="0.25">
      <c r="E120" s="436"/>
      <c r="F120" s="436"/>
      <c r="G120" s="436"/>
      <c r="H120" s="436"/>
      <c r="I120" s="436"/>
      <c r="J120" s="436"/>
      <c r="K120" s="436"/>
    </row>
    <row r="121" spans="5:11" x14ac:dyDescent="0.25">
      <c r="E121" s="436"/>
      <c r="F121" s="436"/>
      <c r="G121" s="436"/>
      <c r="H121" s="436"/>
      <c r="I121" s="436"/>
      <c r="J121" s="436"/>
      <c r="K121" s="436"/>
    </row>
    <row r="122" spans="5:11" x14ac:dyDescent="0.25">
      <c r="E122" s="436"/>
      <c r="F122" s="436"/>
      <c r="G122" s="436"/>
      <c r="H122" s="436"/>
      <c r="I122" s="436"/>
      <c r="J122" s="436"/>
      <c r="K122" s="436"/>
    </row>
    <row r="123" spans="5:11" x14ac:dyDescent="0.25">
      <c r="E123" s="436"/>
      <c r="F123" s="436"/>
      <c r="G123" s="436"/>
      <c r="H123" s="436"/>
      <c r="I123" s="436"/>
      <c r="J123" s="436"/>
      <c r="K123" s="436"/>
    </row>
    <row r="124" spans="5:11" x14ac:dyDescent="0.25">
      <c r="E124" s="436"/>
      <c r="F124" s="436"/>
      <c r="G124" s="436"/>
      <c r="H124" s="436"/>
      <c r="I124" s="436"/>
      <c r="J124" s="436"/>
      <c r="K124" s="436"/>
    </row>
  </sheetData>
  <sheetProtection algorithmName="SHA-512" hashValue="D/mOZ1n+xXbhLo2zsudTFX1w99z3VNDjRY+IEgd8EQViQOYCu6AWDkVADCi/w9RV4sIPHTXaYUcAOVX/5wElNg==" saltValue="+FcMq6T2gHFVK3A6XSMZ1A==" spinCount="100000" sheet="1" objects="1" scenarios="1" selectLockedCells="1"/>
  <mergeCells count="25">
    <mergeCell ref="B79:C79"/>
    <mergeCell ref="A9:B9"/>
    <mergeCell ref="A8:K8"/>
    <mergeCell ref="A6:K6"/>
    <mergeCell ref="A5:K5"/>
    <mergeCell ref="G42:H42"/>
    <mergeCell ref="C42:D42"/>
    <mergeCell ref="A60:B60"/>
    <mergeCell ref="C60:D60"/>
    <mergeCell ref="G60:H60"/>
    <mergeCell ref="I60:J60"/>
    <mergeCell ref="A70:B70"/>
    <mergeCell ref="C70:D70"/>
    <mergeCell ref="A1:K1"/>
    <mergeCell ref="A55:B55"/>
    <mergeCell ref="A36:B36"/>
    <mergeCell ref="C36:D36"/>
    <mergeCell ref="G36:H36"/>
    <mergeCell ref="C55:D55"/>
    <mergeCell ref="G55:H55"/>
    <mergeCell ref="A42:B42"/>
    <mergeCell ref="H9:K9"/>
    <mergeCell ref="A4:K4"/>
    <mergeCell ref="A3:K3"/>
    <mergeCell ref="A2:K2"/>
  </mergeCells>
  <printOptions horizontalCentered="1"/>
  <pageMargins left="0.15748031496062992" right="0.15748031496062992" top="0.6692913385826772" bottom="0.27559055118110237" header="0.15748031496062992" footer="3.937007874015748E-2"/>
  <pageSetup paperSize="9" scale="72" orientation="portrait" r:id="rId1"/>
  <headerFooter>
    <oddHeader>&amp;C&amp;G&amp;R&amp;8&amp;P</oddHeader>
    <oddFooter>&amp;L&amp;G
&amp;"Arial,Negrito"&amp;8&amp;K0070C0   SGEC/COC/SECOFC</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24"/>
  <sheetViews>
    <sheetView view="pageBreakPreview" zoomScale="96" zoomScaleNormal="100" zoomScaleSheetLayoutView="96" workbookViewId="0">
      <selection activeCell="N14" sqref="N14"/>
    </sheetView>
  </sheetViews>
  <sheetFormatPr defaultColWidth="9.109375" defaultRowHeight="14.4" x14ac:dyDescent="0.3"/>
  <cols>
    <col min="1" max="1" width="6" style="440" customWidth="1"/>
    <col min="2" max="2" width="54.6640625" style="464" customWidth="1"/>
    <col min="3" max="6" width="13.6640625" style="464" customWidth="1"/>
    <col min="7" max="16384" width="9.109375" style="440"/>
  </cols>
  <sheetData>
    <row r="1" spans="1:6" ht="15" customHeight="1" x14ac:dyDescent="0.3">
      <c r="A1" s="675" t="str">
        <f>'POSTO - Licitante'!A1:Q1</f>
        <v>TRIBUNAL REGIONAL ELEITORAL DO PARANÁ</v>
      </c>
      <c r="B1" s="675"/>
      <c r="C1" s="675"/>
      <c r="D1" s="675"/>
      <c r="E1" s="675"/>
      <c r="F1" s="675"/>
    </row>
    <row r="2" spans="1:6" x14ac:dyDescent="0.3">
      <c r="A2" s="627" t="str">
        <f>'POSTO - Licitante'!A2:Q2</f>
        <v>PLANILHA DE FORMAÇÃO DE CUSTOS E PREÇOS - LICITANTE</v>
      </c>
      <c r="B2" s="627"/>
      <c r="C2" s="627"/>
      <c r="D2" s="627"/>
      <c r="E2" s="627"/>
      <c r="F2" s="627"/>
    </row>
    <row r="3" spans="1:6" x14ac:dyDescent="0.3">
      <c r="A3" s="625" t="str">
        <f>'POSTO - Licitante'!A3:Q3</f>
        <v>Serviços de Limpeza e Conservação - Polo 2 - Guarapuava</v>
      </c>
      <c r="B3" s="625"/>
      <c r="C3" s="625"/>
      <c r="D3" s="625"/>
      <c r="E3" s="625"/>
      <c r="F3" s="625"/>
    </row>
    <row r="4" spans="1:6" x14ac:dyDescent="0.3">
      <c r="A4" s="681"/>
      <c r="B4" s="681"/>
      <c r="C4" s="681"/>
      <c r="D4" s="681"/>
      <c r="E4" s="681"/>
      <c r="F4" s="681"/>
    </row>
    <row r="5" spans="1:6" ht="15" customHeight="1" x14ac:dyDescent="0.3">
      <c r="A5" s="620" t="str">
        <f>'POSTO - Licitante'!A8:Q8</f>
        <v>NOME DA EMPRESA</v>
      </c>
      <c r="B5" s="680"/>
      <c r="C5" s="680"/>
      <c r="D5" s="680"/>
      <c r="E5" s="680"/>
      <c r="F5" s="621"/>
    </row>
    <row r="6" spans="1:6" ht="15" customHeight="1" x14ac:dyDescent="0.3">
      <c r="A6" s="622" t="str">
        <f>'POSTO - Licitante'!A9:Q9</f>
        <v>CNPJ</v>
      </c>
      <c r="B6" s="679"/>
      <c r="C6" s="679"/>
      <c r="D6" s="679"/>
      <c r="E6" s="679"/>
      <c r="F6" s="623"/>
    </row>
    <row r="7" spans="1:6" ht="15" thickBot="1" x14ac:dyDescent="0.35">
      <c r="B7" s="460"/>
      <c r="C7" s="460"/>
      <c r="D7" s="460"/>
      <c r="E7" s="461"/>
      <c r="F7" s="461"/>
    </row>
    <row r="8" spans="1:6" ht="25.5" customHeight="1" thickBot="1" x14ac:dyDescent="0.35">
      <c r="A8" s="676" t="s">
        <v>379</v>
      </c>
      <c r="B8" s="677"/>
      <c r="C8" s="677"/>
      <c r="D8" s="677"/>
      <c r="E8" s="677"/>
      <c r="F8" s="678"/>
    </row>
    <row r="9" spans="1:6" ht="25.5" customHeight="1" thickBot="1" x14ac:dyDescent="0.35">
      <c r="A9" s="462" t="s">
        <v>195</v>
      </c>
      <c r="B9" s="462"/>
      <c r="C9" s="466"/>
      <c r="D9" s="466"/>
      <c r="E9" s="466"/>
      <c r="F9" s="466"/>
    </row>
    <row r="10" spans="1:6" ht="25.5" customHeight="1" thickTop="1" x14ac:dyDescent="0.3">
      <c r="A10" s="452" t="s">
        <v>137</v>
      </c>
      <c r="B10" s="452" t="s">
        <v>315</v>
      </c>
      <c r="C10" s="452" t="s">
        <v>314</v>
      </c>
      <c r="D10" s="442" t="s">
        <v>199</v>
      </c>
      <c r="E10" s="452" t="s">
        <v>196</v>
      </c>
      <c r="F10" s="442" t="s">
        <v>377</v>
      </c>
    </row>
    <row r="11" spans="1:6" ht="12.75" customHeight="1" x14ac:dyDescent="0.3">
      <c r="A11" s="524">
        <v>3</v>
      </c>
      <c r="B11" s="317" t="s">
        <v>319</v>
      </c>
      <c r="C11" s="294" t="s">
        <v>317</v>
      </c>
      <c r="D11" s="294">
        <v>2</v>
      </c>
      <c r="E11" s="449">
        <f>'INSUMOS - Licitante'!E13</f>
        <v>0</v>
      </c>
      <c r="F11" s="366">
        <f>D11*E11</f>
        <v>0</v>
      </c>
    </row>
    <row r="12" spans="1:6" ht="39.6" x14ac:dyDescent="0.3">
      <c r="A12" s="526">
        <v>4</v>
      </c>
      <c r="B12" s="527" t="s">
        <v>320</v>
      </c>
      <c r="C12" s="296" t="s">
        <v>321</v>
      </c>
      <c r="D12" s="296">
        <v>2</v>
      </c>
      <c r="E12" s="449">
        <f>'INSUMOS - Licitante'!E14</f>
        <v>0</v>
      </c>
      <c r="F12" s="367">
        <f>D12*E12</f>
        <v>0</v>
      </c>
    </row>
    <row r="13" spans="1:6" ht="39.6" x14ac:dyDescent="0.3">
      <c r="A13" s="524">
        <v>5</v>
      </c>
      <c r="B13" s="317" t="s">
        <v>322</v>
      </c>
      <c r="C13" s="294" t="s">
        <v>321</v>
      </c>
      <c r="D13" s="294">
        <v>3</v>
      </c>
      <c r="E13" s="449">
        <f>'INSUMOS - Licitante'!E15</f>
        <v>0</v>
      </c>
      <c r="F13" s="366">
        <f>D13*E13</f>
        <v>0</v>
      </c>
    </row>
    <row r="14" spans="1:6" ht="26.4" x14ac:dyDescent="0.3">
      <c r="A14" s="526">
        <v>24</v>
      </c>
      <c r="B14" s="527" t="s">
        <v>341</v>
      </c>
      <c r="C14" s="296" t="s">
        <v>317</v>
      </c>
      <c r="D14" s="296">
        <v>2</v>
      </c>
      <c r="E14" s="449">
        <f>'INSUMOS - Licitante'!E34</f>
        <v>0</v>
      </c>
      <c r="F14" s="367">
        <f>D14*E14</f>
        <v>0</v>
      </c>
    </row>
    <row r="15" spans="1:6" s="467" customFormat="1" ht="25.5" customHeight="1" thickBot="1" x14ac:dyDescent="0.35">
      <c r="A15" s="466" t="s">
        <v>198</v>
      </c>
      <c r="B15" s="466"/>
      <c r="C15" s="466"/>
      <c r="D15" s="466"/>
      <c r="E15" s="469"/>
      <c r="F15" s="469"/>
    </row>
    <row r="16" spans="1:6" s="441" customFormat="1" ht="27" thickTop="1" x14ac:dyDescent="0.3">
      <c r="A16" s="524">
        <v>1</v>
      </c>
      <c r="B16" s="450" t="s">
        <v>344</v>
      </c>
      <c r="C16" s="294" t="s">
        <v>328</v>
      </c>
      <c r="D16" s="294">
        <v>5</v>
      </c>
      <c r="E16" s="449">
        <f>'INSUMOS - Licitante'!E37</f>
        <v>0</v>
      </c>
      <c r="F16" s="366">
        <f t="shared" ref="F16:F19" si="0">D16*E16</f>
        <v>0</v>
      </c>
    </row>
    <row r="17" spans="1:6" s="441" customFormat="1" ht="25.5" customHeight="1" x14ac:dyDescent="0.3">
      <c r="A17" s="526">
        <v>2</v>
      </c>
      <c r="B17" s="556" t="s">
        <v>345</v>
      </c>
      <c r="C17" s="296" t="s">
        <v>321</v>
      </c>
      <c r="D17" s="296">
        <v>3</v>
      </c>
      <c r="E17" s="449">
        <f>'INSUMOS - Licitante'!E38</f>
        <v>0</v>
      </c>
      <c r="F17" s="367">
        <f t="shared" si="0"/>
        <v>0</v>
      </c>
    </row>
    <row r="18" spans="1:6" s="441" customFormat="1" ht="26.4" x14ac:dyDescent="0.3">
      <c r="A18" s="524">
        <v>3</v>
      </c>
      <c r="B18" s="450" t="s">
        <v>346</v>
      </c>
      <c r="C18" s="294" t="s">
        <v>328</v>
      </c>
      <c r="D18" s="294">
        <v>1</v>
      </c>
      <c r="E18" s="449">
        <f>'INSUMOS - Licitante'!E39</f>
        <v>0</v>
      </c>
      <c r="F18" s="366">
        <f t="shared" si="0"/>
        <v>0</v>
      </c>
    </row>
    <row r="19" spans="1:6" s="441" customFormat="1" ht="25.5" customHeight="1" x14ac:dyDescent="0.3">
      <c r="A19" s="526">
        <v>4</v>
      </c>
      <c r="B19" s="556" t="s">
        <v>347</v>
      </c>
      <c r="C19" s="296" t="s">
        <v>321</v>
      </c>
      <c r="D19" s="296">
        <v>1</v>
      </c>
      <c r="E19" s="449">
        <f>'INSUMOS - Licitante'!E40</f>
        <v>0</v>
      </c>
      <c r="F19" s="367">
        <f t="shared" si="0"/>
        <v>0</v>
      </c>
    </row>
    <row r="20" spans="1:6" s="441" customFormat="1" ht="12.75" customHeight="1" x14ac:dyDescent="0.3">
      <c r="B20" s="361"/>
      <c r="C20" s="362"/>
      <c r="D20" s="362"/>
      <c r="E20" s="463"/>
      <c r="F20" s="463"/>
    </row>
    <row r="21" spans="1:6" s="441" customFormat="1" ht="12.75" customHeight="1" x14ac:dyDescent="0.3">
      <c r="B21" s="361"/>
      <c r="C21" s="362"/>
      <c r="D21" s="362"/>
      <c r="E21" s="468" t="s">
        <v>425</v>
      </c>
      <c r="F21" s="531">
        <f>SUM(F11:F19)</f>
        <v>0</v>
      </c>
    </row>
    <row r="22" spans="1:6" s="441" customFormat="1" ht="12.75" customHeight="1" x14ac:dyDescent="0.3">
      <c r="B22" s="361"/>
      <c r="C22" s="362"/>
      <c r="D22" s="468" t="s">
        <v>426</v>
      </c>
      <c r="E22" s="532">
        <f>'CITL - Licitante'!B18</f>
        <v>0</v>
      </c>
      <c r="F22" s="531">
        <f>F21*E22</f>
        <v>0</v>
      </c>
    </row>
    <row r="23" spans="1:6" s="441" customFormat="1" ht="12.75" customHeight="1" thickBot="1" x14ac:dyDescent="0.35">
      <c r="B23" s="361"/>
      <c r="C23" s="362"/>
      <c r="D23" s="468"/>
      <c r="E23" s="533"/>
      <c r="F23" s="534"/>
    </row>
    <row r="24" spans="1:6" s="441" customFormat="1" ht="12.75" customHeight="1" thickBot="1" x14ac:dyDescent="0.35">
      <c r="A24" s="280" t="s">
        <v>427</v>
      </c>
      <c r="B24" s="416"/>
      <c r="C24" s="362"/>
      <c r="D24" s="362"/>
      <c r="E24" s="468" t="s">
        <v>378</v>
      </c>
      <c r="F24" s="470">
        <f>F21+F22</f>
        <v>0</v>
      </c>
    </row>
  </sheetData>
  <sheetProtection algorithmName="SHA-512" hashValue="gUBbpYqvF3dKsrpExuhEv+FgMzm7PueSfawocCaW1fv1+EQFj34kdZufrsF9eO4krATojeRTiJY4YVncVINXcQ==" saltValue="EyZ3tB57JVDwvT2SHp53gA=="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&amp;"Arial,Negrito"&amp;8&amp;K0070C0SGEC/COC/SECOFC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sheetPr>
  <dimension ref="A1:F43"/>
  <sheetViews>
    <sheetView view="pageBreakPreview" topLeftCell="A13" zoomScaleNormal="100" zoomScaleSheetLayoutView="100" workbookViewId="0">
      <selection activeCell="D37" sqref="D37"/>
    </sheetView>
  </sheetViews>
  <sheetFormatPr defaultColWidth="9.109375" defaultRowHeight="14.4" x14ac:dyDescent="0.3"/>
  <cols>
    <col min="1" max="2" width="5.33203125" style="268" customWidth="1"/>
    <col min="3" max="3" width="38.5546875" style="240" customWidth="1"/>
    <col min="4" max="5" width="13.6640625" style="240" customWidth="1"/>
    <col min="6" max="6" width="5.33203125" style="240" customWidth="1"/>
    <col min="7" max="16384" width="9.109375" style="240"/>
  </cols>
  <sheetData>
    <row r="1" spans="1:6" ht="15" customHeight="1" x14ac:dyDescent="0.3">
      <c r="A1" s="675" t="str">
        <f>'POSTO - Licitante'!A1:Q1</f>
        <v>TRIBUNAL REGIONAL ELEITORAL DO PARANÁ</v>
      </c>
      <c r="B1" s="675"/>
      <c r="C1" s="675"/>
      <c r="D1" s="675"/>
      <c r="E1" s="675"/>
      <c r="F1" s="675"/>
    </row>
    <row r="2" spans="1:6" x14ac:dyDescent="0.3">
      <c r="A2" s="627" t="str">
        <f>'POSTO - Licitante'!A2:Q2</f>
        <v>PLANILHA DE FORMAÇÃO DE CUSTOS E PREÇOS - LICITANTE</v>
      </c>
      <c r="B2" s="627"/>
      <c r="C2" s="627"/>
      <c r="D2" s="627"/>
      <c r="E2" s="627"/>
      <c r="F2" s="627"/>
    </row>
    <row r="3" spans="1:6" x14ac:dyDescent="0.3">
      <c r="A3" s="625" t="str">
        <f>'POSTO - Licitante'!A3:Q3</f>
        <v>Serviços de Limpeza e Conservação - Polo 2 - Guarapuava</v>
      </c>
      <c r="B3" s="625"/>
      <c r="C3" s="625"/>
      <c r="D3" s="625"/>
      <c r="E3" s="625"/>
      <c r="F3" s="625"/>
    </row>
    <row r="4" spans="1:6" x14ac:dyDescent="0.3">
      <c r="A4" s="683"/>
      <c r="B4" s="683"/>
      <c r="C4" s="683"/>
      <c r="D4" s="683"/>
      <c r="E4" s="683"/>
      <c r="F4" s="683"/>
    </row>
    <row r="5" spans="1:6" ht="15" customHeight="1" x14ac:dyDescent="0.3">
      <c r="A5" s="620" t="str">
        <f>'POSTO - Licitante'!A8:Q8</f>
        <v>NOME DA EMPRESA</v>
      </c>
      <c r="B5" s="680"/>
      <c r="C5" s="680"/>
      <c r="D5" s="680"/>
      <c r="E5" s="680"/>
      <c r="F5" s="621"/>
    </row>
    <row r="6" spans="1:6" ht="15" customHeight="1" x14ac:dyDescent="0.3">
      <c r="A6" s="622" t="str">
        <f>'POSTO - Licitante'!A9:Q9</f>
        <v>CNPJ</v>
      </c>
      <c r="B6" s="679"/>
      <c r="C6" s="679"/>
      <c r="D6" s="679"/>
      <c r="E6" s="679"/>
      <c r="F6" s="623"/>
    </row>
    <row r="7" spans="1:6" ht="15" thickBot="1" x14ac:dyDescent="0.35">
      <c r="A7" s="418"/>
      <c r="B7" s="418"/>
      <c r="C7" s="418"/>
      <c r="D7" s="418"/>
      <c r="E7" s="418"/>
      <c r="F7" s="419"/>
    </row>
    <row r="8" spans="1:6" ht="15.75" customHeight="1" thickBot="1" x14ac:dyDescent="0.35">
      <c r="A8" s="676" t="s">
        <v>310</v>
      </c>
      <c r="B8" s="677"/>
      <c r="C8" s="677"/>
      <c r="D8" s="677"/>
      <c r="E8" s="677"/>
      <c r="F8" s="678"/>
    </row>
    <row r="9" spans="1:6" ht="15" customHeight="1" x14ac:dyDescent="0.3">
      <c r="A9" s="280"/>
      <c r="B9" s="511"/>
      <c r="C9" s="514"/>
      <c r="D9" s="419"/>
      <c r="E9" s="419"/>
      <c r="F9" s="419"/>
    </row>
    <row r="10" spans="1:6" x14ac:dyDescent="0.3">
      <c r="A10" s="420"/>
      <c r="B10" s="684" t="s">
        <v>309</v>
      </c>
      <c r="C10" s="684"/>
      <c r="D10" s="425" t="s">
        <v>311</v>
      </c>
      <c r="E10" s="425" t="s">
        <v>392</v>
      </c>
      <c r="F10" s="419"/>
    </row>
    <row r="11" spans="1:6" ht="15" customHeight="1" x14ac:dyDescent="0.3">
      <c r="A11" s="420"/>
      <c r="B11" s="422">
        <v>1</v>
      </c>
      <c r="C11" s="423" t="s">
        <v>397</v>
      </c>
      <c r="D11" s="553">
        <v>0</v>
      </c>
      <c r="E11" s="426">
        <f>ROUND((IF('POSTO - Licitante'!$C$15&gt;0,MAX((D11*(21*2))-(6%*('POSTO - Licitante'!$C$15+'POSTO - Licitante'!$D$15)),0),0)),2)</f>
        <v>0</v>
      </c>
      <c r="F11" s="419"/>
    </row>
    <row r="12" spans="1:6" ht="15" customHeight="1" x14ac:dyDescent="0.3">
      <c r="A12" s="420"/>
      <c r="B12" s="422">
        <v>2</v>
      </c>
      <c r="C12" s="423" t="s">
        <v>398</v>
      </c>
      <c r="D12" s="554">
        <v>0</v>
      </c>
      <c r="E12" s="426">
        <f>ROUND((IF('POSTO - Licitante'!$C$15&gt;0,MAX((D12*(21*2))-(6%*('POSTO - Licitante'!$C$15+'POSTO - Licitante'!$D$15)),0),0)),2)</f>
        <v>0</v>
      </c>
      <c r="F12" s="419"/>
    </row>
    <row r="13" spans="1:6" ht="15" customHeight="1" x14ac:dyDescent="0.3">
      <c r="A13" s="420"/>
      <c r="B13" s="422">
        <v>3</v>
      </c>
      <c r="C13" s="423" t="s">
        <v>399</v>
      </c>
      <c r="D13" s="554">
        <v>2.5</v>
      </c>
      <c r="E13" s="426">
        <f>ROUND((IF('POSTO - Licitante'!$C$15&gt;0,MAX((D13*(21*2))-(6%*('POSTO - Licitante'!$C$15+'POSTO - Licitante'!$D$15)),0),0)),2)</f>
        <v>0</v>
      </c>
      <c r="F13" s="419"/>
    </row>
    <row r="14" spans="1:6" ht="15" customHeight="1" x14ac:dyDescent="0.3">
      <c r="A14" s="420"/>
      <c r="B14" s="422">
        <v>4</v>
      </c>
      <c r="C14" s="423" t="s">
        <v>400</v>
      </c>
      <c r="D14" s="554">
        <v>1</v>
      </c>
      <c r="E14" s="426">
        <f>ROUND((IF('POSTO - Licitante'!$C$15&gt;0,MAX((D14*(21*2))-(6%*('POSTO - Licitante'!$C$15+'POSTO - Licitante'!$D$15)),0),0)),2)</f>
        <v>0</v>
      </c>
      <c r="F14" s="419"/>
    </row>
    <row r="15" spans="1:6" ht="15" customHeight="1" x14ac:dyDescent="0.3">
      <c r="A15" s="420"/>
      <c r="B15" s="422">
        <v>5</v>
      </c>
      <c r="C15" s="423" t="s">
        <v>401</v>
      </c>
      <c r="D15" s="554">
        <v>2.4</v>
      </c>
      <c r="E15" s="426">
        <f>ROUND((IF('POSTO - Licitante'!$C$15&gt;0,MAX((D15*(21*2))-(6%*('POSTO - Licitante'!$C$15+'POSTO - Licitante'!$D$15)),0),0)),2)</f>
        <v>0</v>
      </c>
      <c r="F15" s="419"/>
    </row>
    <row r="16" spans="1:6" ht="15" customHeight="1" x14ac:dyDescent="0.3">
      <c r="A16" s="420"/>
      <c r="B16" s="422">
        <v>6</v>
      </c>
      <c r="C16" s="423" t="s">
        <v>402</v>
      </c>
      <c r="D16" s="554">
        <v>3.1</v>
      </c>
      <c r="E16" s="426">
        <f>ROUND((IF('POSTO - Licitante'!$C$15&gt;0,MAX((D16*(21*2))-(6%*('POSTO - Licitante'!$C$15+'POSTO - Licitante'!$D$15)),0),0)),2)</f>
        <v>0</v>
      </c>
      <c r="F16" s="419"/>
    </row>
    <row r="17" spans="1:6" x14ac:dyDescent="0.3">
      <c r="A17" s="420"/>
      <c r="B17" s="422">
        <v>7</v>
      </c>
      <c r="C17" s="423" t="s">
        <v>403</v>
      </c>
      <c r="D17" s="554">
        <v>0</v>
      </c>
      <c r="E17" s="426">
        <f>ROUND((IF('POSTO - Licitante'!$C$15&gt;0,MAX((D17*(21*2))-(6%*('POSTO - Licitante'!$C$15+'POSTO - Licitante'!$D$15)),0),0)),2)</f>
        <v>0</v>
      </c>
      <c r="F17" s="419"/>
    </row>
    <row r="18" spans="1:6" ht="15" customHeight="1" x14ac:dyDescent="0.3">
      <c r="A18" s="420"/>
      <c r="B18" s="422">
        <v>8</v>
      </c>
      <c r="C18" s="423" t="s">
        <v>404</v>
      </c>
      <c r="D18" s="554">
        <v>0</v>
      </c>
      <c r="E18" s="426">
        <f>ROUND((IF('POSTO - Licitante'!$C$15&gt;0,MAX((D18*(21*2))-(6%*('POSTO - Licitante'!$C$15+'POSTO - Licitante'!$D$15)),0),0)),2)</f>
        <v>0</v>
      </c>
      <c r="F18" s="419"/>
    </row>
    <row r="19" spans="1:6" ht="15" customHeight="1" x14ac:dyDescent="0.3">
      <c r="A19" s="420"/>
      <c r="B19" s="422">
        <v>9</v>
      </c>
      <c r="C19" s="423" t="s">
        <v>405</v>
      </c>
      <c r="D19" s="554">
        <v>2.8</v>
      </c>
      <c r="E19" s="426">
        <f>ROUND((IF('POSTO - Licitante'!$C$15&gt;0,MAX((D19*(21*2))-(6%*('POSTO - Licitante'!$C$15+'POSTO - Licitante'!$D$15)),0),0)),2)</f>
        <v>0</v>
      </c>
      <c r="F19" s="419"/>
    </row>
    <row r="20" spans="1:6" ht="15" customHeight="1" x14ac:dyDescent="0.3">
      <c r="A20" s="420"/>
      <c r="B20" s="422">
        <v>10</v>
      </c>
      <c r="C20" s="423" t="s">
        <v>406</v>
      </c>
      <c r="D20" s="554">
        <v>3.5</v>
      </c>
      <c r="E20" s="426">
        <f>ROUND((IF('POSTO - Licitante'!$C$15&gt;0,MAX((D20*(21*2))-(6%*('POSTO - Licitante'!$C$15+'POSTO - Licitante'!$D$15)),0),0)),2)</f>
        <v>0</v>
      </c>
      <c r="F20" s="419"/>
    </row>
    <row r="21" spans="1:6" ht="15" customHeight="1" x14ac:dyDescent="0.3">
      <c r="A21" s="420"/>
      <c r="B21" s="422">
        <v>11</v>
      </c>
      <c r="C21" s="423" t="s">
        <v>407</v>
      </c>
      <c r="D21" s="554">
        <v>0</v>
      </c>
      <c r="E21" s="426">
        <f>ROUND((IF('POSTO - Licitante'!$C$15&gt;0,MAX((D21*(21*2))-(6%*('POSTO - Licitante'!$C$15+'POSTO - Licitante'!$D$15)),0),0)),2)</f>
        <v>0</v>
      </c>
      <c r="F21" s="419"/>
    </row>
    <row r="22" spans="1:6" ht="15" customHeight="1" x14ac:dyDescent="0.3">
      <c r="A22" s="420"/>
      <c r="B22" s="422">
        <v>12</v>
      </c>
      <c r="C22" s="423" t="s">
        <v>408</v>
      </c>
      <c r="D22" s="554">
        <v>0</v>
      </c>
      <c r="E22" s="426">
        <f>ROUND((IF('POSTO - Licitante'!$C$15&gt;0,MAX((D22*(21*2))-(6%*('POSTO - Licitante'!$C$15+'POSTO - Licitante'!$D$15)),0),0)),2)</f>
        <v>0</v>
      </c>
      <c r="F22" s="419"/>
    </row>
    <row r="23" spans="1:6" ht="15" customHeight="1" x14ac:dyDescent="0.3">
      <c r="A23" s="420"/>
      <c r="B23" s="422">
        <v>13</v>
      </c>
      <c r="C23" s="423" t="s">
        <v>409</v>
      </c>
      <c r="D23" s="554">
        <v>0</v>
      </c>
      <c r="E23" s="426">
        <f>ROUND((IF('POSTO - Licitante'!$C$15&gt;0,MAX((D23*(21*2))-(6%*('POSTO - Licitante'!$C$15+'POSTO - Licitante'!$D$15)),0),0)),2)</f>
        <v>0</v>
      </c>
      <c r="F23" s="419"/>
    </row>
    <row r="24" spans="1:6" ht="15" customHeight="1" x14ac:dyDescent="0.3">
      <c r="A24" s="420"/>
      <c r="B24" s="422">
        <v>14</v>
      </c>
      <c r="C24" s="423" t="s">
        <v>410</v>
      </c>
      <c r="D24" s="554">
        <v>3.5</v>
      </c>
      <c r="E24" s="426">
        <f>ROUND((IF('POSTO - Licitante'!$C$15&gt;0,MAX((D24*(21*2))-(6%*('POSTO - Licitante'!$C$15+'POSTO - Licitante'!$D$15)),0),0)),2)</f>
        <v>0</v>
      </c>
      <c r="F24" s="419"/>
    </row>
    <row r="25" spans="1:6" x14ac:dyDescent="0.3">
      <c r="A25" s="420"/>
      <c r="B25" s="422">
        <v>15</v>
      </c>
      <c r="C25" s="423" t="s">
        <v>411</v>
      </c>
      <c r="D25" s="554">
        <v>0</v>
      </c>
      <c r="E25" s="426">
        <f>ROUND((IF('POSTO - Licitante'!$C$15&gt;0,MAX((D25*(21*2))-(6%*('POSTO - Licitante'!$C$15+'POSTO - Licitante'!$D$15)),0),0)),2)</f>
        <v>0</v>
      </c>
      <c r="F25" s="419"/>
    </row>
    <row r="26" spans="1:6" x14ac:dyDescent="0.3">
      <c r="A26" s="420"/>
      <c r="B26" s="422">
        <v>16</v>
      </c>
      <c r="C26" s="423" t="s">
        <v>412</v>
      </c>
      <c r="D26" s="554">
        <v>2.85</v>
      </c>
      <c r="E26" s="426">
        <f>ROUND((IF('POSTO - Licitante'!$C$15&gt;0,MAX((D26*(21*2))-(6%*('POSTO - Licitante'!$C$15+'POSTO - Licitante'!$D$15)),0),0)),2)</f>
        <v>0</v>
      </c>
      <c r="F26" s="419"/>
    </row>
    <row r="27" spans="1:6" x14ac:dyDescent="0.3">
      <c r="A27" s="420"/>
      <c r="B27" s="422">
        <v>17</v>
      </c>
      <c r="C27" s="423" t="s">
        <v>413</v>
      </c>
      <c r="D27" s="554">
        <v>0</v>
      </c>
      <c r="E27" s="426">
        <f>ROUND((IF('POSTO - Licitante'!$C$15&gt;0,MAX((D27*(21*2))-(6%*('POSTO - Licitante'!$C$15+'POSTO - Licitante'!$D$15)),0),0)),2)</f>
        <v>0</v>
      </c>
      <c r="F27" s="419"/>
    </row>
    <row r="28" spans="1:6" x14ac:dyDescent="0.3">
      <c r="A28" s="420"/>
      <c r="B28" s="422">
        <v>18</v>
      </c>
      <c r="C28" s="423" t="s">
        <v>414</v>
      </c>
      <c r="D28" s="554">
        <v>0</v>
      </c>
      <c r="E28" s="426">
        <f>ROUND((IF('POSTO - Licitante'!$C$15&gt;0,MAX((D28*(21*2))-(6%*('POSTO - Licitante'!$C$15+'POSTO - Licitante'!$D$15)),0),0)),2)</f>
        <v>0</v>
      </c>
      <c r="F28" s="419"/>
    </row>
    <row r="29" spans="1:6" x14ac:dyDescent="0.3">
      <c r="A29" s="420"/>
      <c r="B29" s="422">
        <v>19</v>
      </c>
      <c r="C29" s="423" t="s">
        <v>415</v>
      </c>
      <c r="D29" s="554">
        <v>0</v>
      </c>
      <c r="E29" s="426">
        <f>ROUND((IF('POSTO - Licitante'!$C$15&gt;0,MAX((D29*(21*2))-(6%*('POSTO - Licitante'!$C$15+'POSTO - Licitante'!$D$15)),0),0)),2)</f>
        <v>0</v>
      </c>
      <c r="F29" s="419"/>
    </row>
    <row r="30" spans="1:6" x14ac:dyDescent="0.3">
      <c r="A30" s="420"/>
      <c r="B30" s="422">
        <v>20</v>
      </c>
      <c r="C30" s="423" t="s">
        <v>416</v>
      </c>
      <c r="D30" s="554">
        <v>0</v>
      </c>
      <c r="E30" s="426">
        <f>ROUND((IF('POSTO - Licitante'!$C$15&gt;0,MAX((D30*(21*2))-(6%*('POSTO - Licitante'!$C$15+'POSTO - Licitante'!$D$15)),0),0)),2)</f>
        <v>0</v>
      </c>
      <c r="F30" s="419"/>
    </row>
    <row r="31" spans="1:6" x14ac:dyDescent="0.3">
      <c r="A31" s="420"/>
      <c r="B31" s="422">
        <v>21</v>
      </c>
      <c r="C31" s="423" t="s">
        <v>417</v>
      </c>
      <c r="D31" s="554">
        <v>0</v>
      </c>
      <c r="E31" s="426">
        <f>ROUND((IF('POSTO - Licitante'!$C$15&gt;0,MAX((D31*(21*2))-(6%*('POSTO - Licitante'!$C$15+'POSTO - Licitante'!$D$15)),0),0)),2)</f>
        <v>0</v>
      </c>
      <c r="F31" s="419"/>
    </row>
    <row r="32" spans="1:6" x14ac:dyDescent="0.3">
      <c r="A32" s="420"/>
      <c r="B32" s="422">
        <v>22</v>
      </c>
      <c r="C32" s="423" t="s">
        <v>418</v>
      </c>
      <c r="D32" s="554">
        <v>0</v>
      </c>
      <c r="E32" s="426">
        <f>ROUND((IF('POSTO - Licitante'!$C$15&gt;0,MAX((D32*(21*2))-(6%*('POSTO - Licitante'!$C$15+'POSTO - Licitante'!$D$15)),0),0)),2)</f>
        <v>0</v>
      </c>
      <c r="F32" s="419"/>
    </row>
    <row r="33" spans="1:6" x14ac:dyDescent="0.3">
      <c r="A33" s="420"/>
      <c r="B33" s="422">
        <v>23</v>
      </c>
      <c r="C33" s="423" t="s">
        <v>419</v>
      </c>
      <c r="D33" s="554">
        <v>0.5</v>
      </c>
      <c r="E33" s="426">
        <f>ROUND((IF('POSTO - Licitante'!$C$15&gt;0,MAX((D33*(21*2))-(6%*('POSTO - Licitante'!$C$15+'POSTO - Licitante'!$D$15)),0),0)),2)</f>
        <v>0</v>
      </c>
      <c r="F33" s="419"/>
    </row>
    <row r="34" spans="1:6" x14ac:dyDescent="0.3">
      <c r="A34" s="420"/>
      <c r="B34" s="422">
        <v>24</v>
      </c>
      <c r="C34" s="423" t="s">
        <v>420</v>
      </c>
      <c r="D34" s="554">
        <v>2.8</v>
      </c>
      <c r="E34" s="426">
        <f>ROUND((IF('POSTO - Licitante'!$C$15&gt;0,MAX((D34*(21*2))-(6%*('POSTO - Licitante'!$C$15+'POSTO - Licitante'!$D$15)),0),0)),2)</f>
        <v>0</v>
      </c>
      <c r="F34" s="419"/>
    </row>
    <row r="35" spans="1:6" x14ac:dyDescent="0.3">
      <c r="A35" s="420"/>
      <c r="B35" s="422">
        <v>25</v>
      </c>
      <c r="C35" s="423" t="s">
        <v>421</v>
      </c>
      <c r="D35" s="554">
        <v>0</v>
      </c>
      <c r="E35" s="426">
        <f>ROUND((IF('POSTO - Licitante'!$C$15&gt;0,MAX((D35*(21*2))-(6%*('POSTO - Licitante'!$C$15+'POSTO - Licitante'!$D$15)),0),0)),2)</f>
        <v>0</v>
      </c>
      <c r="F35" s="419"/>
    </row>
    <row r="36" spans="1:6" x14ac:dyDescent="0.3">
      <c r="A36" s="420"/>
      <c r="B36" s="422">
        <v>26</v>
      </c>
      <c r="C36" s="423" t="s">
        <v>422</v>
      </c>
      <c r="D36" s="554">
        <v>0</v>
      </c>
      <c r="E36" s="426">
        <f>ROUND((IF('POSTO - Licitante'!$C$15&gt;0,MAX((D36*(21*2))-(6%*('POSTO - Licitante'!$C$15+'POSTO - Licitante'!$D$15)),0),0)),2)</f>
        <v>0</v>
      </c>
      <c r="F36" s="419"/>
    </row>
    <row r="37" spans="1:6" x14ac:dyDescent="0.3">
      <c r="A37" s="420"/>
      <c r="B37" s="422">
        <v>27</v>
      </c>
      <c r="C37" s="423" t="s">
        <v>423</v>
      </c>
      <c r="D37" s="554">
        <v>2.9</v>
      </c>
      <c r="E37" s="426">
        <f>ROUND((IF('POSTO - Licitante'!$C$15&gt;0,MAX((D37*(21*2))-(6%*('POSTO - Licitante'!$C$15+'POSTO - Licitante'!$D$15)),0),0)),2)</f>
        <v>0</v>
      </c>
      <c r="F37" s="419"/>
    </row>
    <row r="38" spans="1:6" x14ac:dyDescent="0.3">
      <c r="A38" s="420"/>
      <c r="B38" s="516"/>
      <c r="C38" s="437" t="s">
        <v>394</v>
      </c>
      <c r="D38" s="518">
        <f>ROUND((SUM(D11:D37)/27),2)</f>
        <v>1.03</v>
      </c>
      <c r="E38" s="501"/>
      <c r="F38" s="419"/>
    </row>
    <row r="39" spans="1:6" ht="15" thickBot="1" x14ac:dyDescent="0.35">
      <c r="A39" s="420"/>
      <c r="B39" s="516"/>
      <c r="C39" s="517"/>
      <c r="D39" s="501"/>
      <c r="E39" s="501"/>
      <c r="F39" s="419"/>
    </row>
    <row r="40" spans="1:6" ht="15" thickBot="1" x14ac:dyDescent="0.35">
      <c r="A40" s="420"/>
      <c r="B40" s="421"/>
      <c r="C40" s="437"/>
      <c r="D40" s="424" t="s">
        <v>393</v>
      </c>
      <c r="E40" s="427">
        <f>ROUND(SUM(E11:E37)/27,2)</f>
        <v>0</v>
      </c>
      <c r="F40" s="419"/>
    </row>
    <row r="41" spans="1:6" x14ac:dyDescent="0.3">
      <c r="A41" s="420"/>
      <c r="B41" s="421"/>
      <c r="C41" s="437"/>
      <c r="D41" s="424"/>
      <c r="E41" s="515"/>
      <c r="F41" s="419"/>
    </row>
    <row r="42" spans="1:6" ht="38.25" customHeight="1" x14ac:dyDescent="0.3">
      <c r="A42" s="420"/>
      <c r="B42" s="682" t="s">
        <v>429</v>
      </c>
      <c r="C42" s="682"/>
      <c r="D42" s="682"/>
      <c r="E42" s="682"/>
      <c r="F42" s="419"/>
    </row>
    <row r="43" spans="1:6" x14ac:dyDescent="0.3">
      <c r="A43" s="420"/>
      <c r="B43" s="420"/>
      <c r="C43" s="419"/>
      <c r="D43" s="419"/>
      <c r="E43" s="419"/>
      <c r="F43" s="419"/>
    </row>
  </sheetData>
  <sheetProtection algorithmName="SHA-512" hashValue="xc+AP1AgrLTRzHVW+aUdR2CxJEVrxn/FKvo+FdEIP760hjKCMGAwqVRmDZkm/3YnYuJ5WzyOsnkd7vXIXmQoaw==" saltValue="5NTT+v/N+JuHz6pgf49Obw==" spinCount="100000" sheet="1" objects="1" scenarios="1" selectLockedCells="1"/>
  <mergeCells count="9">
    <mergeCell ref="B42:E42"/>
    <mergeCell ref="A5:F5"/>
    <mergeCell ref="A1:F1"/>
    <mergeCell ref="A2:F2"/>
    <mergeCell ref="A3:F3"/>
    <mergeCell ref="A4:F4"/>
    <mergeCell ref="B10:C10"/>
    <mergeCell ref="A8:F8"/>
    <mergeCell ref="A6:F6"/>
  </mergeCells>
  <printOptions horizontalCentered="1"/>
  <pageMargins left="0.19685039370078741" right="0.19685039370078741" top="0.98425196850393704" bottom="0.31496062992125984" header="0.27559055118110237" footer="7.874015748031496E-2"/>
  <pageSetup paperSize="9" scale="90" orientation="portrait" r:id="rId1"/>
  <headerFooter>
    <oddHeader>&amp;C&amp;G&amp;R&amp;8&amp;P</oddHeader>
    <oddFooter>&amp;L&amp;"Arial,Negrito"&amp;8&amp;G
&amp;K04+000   SGEC/COC/SECOFC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pageSetUpPr fitToPage="1"/>
  </sheetPr>
  <dimension ref="A1:U75"/>
  <sheetViews>
    <sheetView showGridLines="0" view="pageBreakPreview" topLeftCell="A24" zoomScaleNormal="100" zoomScaleSheetLayoutView="100" workbookViewId="0">
      <selection activeCell="C51" sqref="C51"/>
    </sheetView>
  </sheetViews>
  <sheetFormatPr defaultColWidth="11.44140625" defaultRowHeight="13.2" x14ac:dyDescent="0.25"/>
  <cols>
    <col min="1" max="1" width="5.88671875" style="289" customWidth="1"/>
    <col min="2" max="2" width="50.33203125" style="413" customWidth="1"/>
    <col min="3" max="9" width="14.6640625" style="289" customWidth="1"/>
    <col min="10" max="10" width="14.109375" style="289" customWidth="1"/>
    <col min="11" max="14" width="17.109375" style="289" customWidth="1"/>
    <col min="15" max="15" width="19.88671875" style="289" customWidth="1"/>
    <col min="16" max="16" width="17.109375" style="289" customWidth="1"/>
    <col min="17" max="17" width="34.33203125" style="289" customWidth="1"/>
    <col min="18" max="18" width="17.6640625" style="289" customWidth="1"/>
    <col min="19" max="19" width="13.44140625" style="289" customWidth="1"/>
    <col min="20" max="21" width="11.44140625" style="289" customWidth="1"/>
    <col min="22" max="22" width="16.5546875" style="289" customWidth="1"/>
    <col min="23" max="16384" width="11.44140625" style="289"/>
  </cols>
  <sheetData>
    <row r="1" spans="1:18" ht="17.399999999999999" x14ac:dyDescent="0.3">
      <c r="A1" s="721" t="str">
        <f>'POSTO - Licitante'!A1:Q1</f>
        <v>TRIBUNAL REGIONAL ELEITORAL DO PARANÁ</v>
      </c>
      <c r="B1" s="721"/>
      <c r="C1" s="721"/>
      <c r="D1" s="721"/>
      <c r="E1" s="721"/>
      <c r="F1" s="721"/>
      <c r="G1" s="721"/>
      <c r="H1" s="721"/>
      <c r="I1" s="721"/>
    </row>
    <row r="2" spans="1:18" ht="15" customHeight="1" x14ac:dyDescent="0.25">
      <c r="A2" s="722" t="str">
        <f>'POSTO - Licitante'!A2:Q2</f>
        <v>PLANILHA DE FORMAÇÃO DE CUSTOS E PREÇOS - LICITANTE</v>
      </c>
      <c r="B2" s="722"/>
      <c r="C2" s="722"/>
      <c r="D2" s="722"/>
      <c r="E2" s="722"/>
      <c r="F2" s="722"/>
      <c r="G2" s="722"/>
      <c r="H2" s="722"/>
      <c r="I2" s="722"/>
    </row>
    <row r="3" spans="1:18" x14ac:dyDescent="0.25">
      <c r="A3" s="723" t="str">
        <f>'POSTO - Licitante'!A3:Q3</f>
        <v>Serviços de Limpeza e Conservação - Polo 2 - Guarapuava</v>
      </c>
      <c r="B3" s="723"/>
      <c r="C3" s="723"/>
      <c r="D3" s="723"/>
      <c r="E3" s="723"/>
      <c r="F3" s="723"/>
      <c r="G3" s="723"/>
      <c r="H3" s="723"/>
      <c r="I3" s="723"/>
    </row>
    <row r="4" spans="1:18" x14ac:dyDescent="0.25">
      <c r="A4" s="476"/>
      <c r="B4" s="473"/>
      <c r="C4" s="476"/>
      <c r="D4" s="476"/>
      <c r="E4" s="476"/>
      <c r="F4" s="476"/>
      <c r="G4" s="476"/>
      <c r="H4" s="476"/>
      <c r="I4" s="476"/>
    </row>
    <row r="5" spans="1:18" x14ac:dyDescent="0.25">
      <c r="A5" s="724" t="str">
        <f>'POSTO - Licitante'!A8:Q8</f>
        <v>NOME DA EMPRESA</v>
      </c>
      <c r="B5" s="725"/>
      <c r="C5" s="725"/>
      <c r="D5" s="725"/>
      <c r="E5" s="725"/>
      <c r="F5" s="725"/>
      <c r="G5" s="725"/>
      <c r="H5" s="725"/>
      <c r="I5" s="726"/>
    </row>
    <row r="6" spans="1:18" x14ac:dyDescent="0.25">
      <c r="A6" s="727" t="str">
        <f>'POSTO - Licitante'!A9:Q9</f>
        <v>CNPJ</v>
      </c>
      <c r="B6" s="728"/>
      <c r="C6" s="728"/>
      <c r="D6" s="728"/>
      <c r="E6" s="728"/>
      <c r="F6" s="728"/>
      <c r="G6" s="728"/>
      <c r="H6" s="728"/>
      <c r="I6" s="729"/>
    </row>
    <row r="7" spans="1:18" ht="13.8" thickBot="1" x14ac:dyDescent="0.3">
      <c r="A7" s="720"/>
      <c r="B7" s="720"/>
      <c r="C7" s="720"/>
      <c r="D7" s="720"/>
      <c r="E7" s="720"/>
      <c r="F7" s="720"/>
      <c r="G7" s="720"/>
      <c r="H7" s="720"/>
      <c r="I7" s="720"/>
    </row>
    <row r="8" spans="1:18" ht="25.5" customHeight="1" thickBot="1" x14ac:dyDescent="0.3">
      <c r="A8" s="676" t="s">
        <v>173</v>
      </c>
      <c r="B8" s="677"/>
      <c r="C8" s="677"/>
      <c r="D8" s="677"/>
      <c r="E8" s="677"/>
      <c r="F8" s="677"/>
      <c r="G8" s="677"/>
      <c r="H8" s="677"/>
      <c r="I8" s="678"/>
    </row>
    <row r="9" spans="1:18" x14ac:dyDescent="0.25">
      <c r="A9" s="372"/>
      <c r="B9" s="373"/>
      <c r="C9" s="372"/>
      <c r="D9" s="372"/>
      <c r="E9" s="372"/>
      <c r="F9" s="372"/>
      <c r="G9" s="372"/>
      <c r="H9" s="372"/>
      <c r="I9" s="372"/>
    </row>
    <row r="10" spans="1:18" ht="24.75" customHeight="1" x14ac:dyDescent="0.25">
      <c r="A10" s="374" t="s">
        <v>141</v>
      </c>
      <c r="B10" s="375" t="s">
        <v>150</v>
      </c>
      <c r="C10" s="365" t="s">
        <v>294</v>
      </c>
      <c r="D10" s="376"/>
      <c r="E10" s="372"/>
      <c r="F10" s="372"/>
      <c r="G10" s="372"/>
      <c r="H10" s="372"/>
      <c r="I10" s="372"/>
    </row>
    <row r="11" spans="1:18" x14ac:dyDescent="0.25">
      <c r="A11" s="377">
        <v>1</v>
      </c>
      <c r="B11" s="378" t="str">
        <f>'POSTO - Licitante'!B15</f>
        <v>Auxiliar de limpeza (CBO 5143-20) - 20 hrs</v>
      </c>
      <c r="C11" s="513">
        <v>20</v>
      </c>
      <c r="D11" s="512"/>
      <c r="E11" s="372"/>
      <c r="F11" s="372"/>
      <c r="G11" s="372"/>
      <c r="H11" s="372"/>
      <c r="I11" s="372"/>
    </row>
    <row r="12" spans="1:18" x14ac:dyDescent="0.25">
      <c r="A12" s="372"/>
      <c r="B12" s="373"/>
      <c r="C12" s="372"/>
      <c r="D12" s="372"/>
      <c r="E12" s="372"/>
      <c r="F12" s="372"/>
      <c r="G12" s="372"/>
      <c r="H12" s="372"/>
      <c r="I12" s="372"/>
    </row>
    <row r="13" spans="1:18" ht="16.2" thickBot="1" x14ac:dyDescent="0.35">
      <c r="A13" s="665" t="s">
        <v>152</v>
      </c>
      <c r="B13" s="665"/>
      <c r="C13" s="665"/>
      <c r="D13" s="665"/>
      <c r="E13" s="665"/>
      <c r="F13" s="665"/>
      <c r="G13" s="665"/>
      <c r="H13" s="665"/>
      <c r="I13" s="665"/>
      <c r="J13" s="379"/>
      <c r="K13" s="380"/>
      <c r="L13" s="380"/>
      <c r="M13" s="380"/>
      <c r="N13" s="380"/>
      <c r="O13" s="380"/>
      <c r="P13" s="380"/>
      <c r="Q13" s="381"/>
    </row>
    <row r="14" spans="1:18" ht="64.5" customHeight="1" thickTop="1" x14ac:dyDescent="0.25">
      <c r="A14" s="704" t="s">
        <v>141</v>
      </c>
      <c r="B14" s="706" t="s">
        <v>150</v>
      </c>
      <c r="C14" s="703" t="s">
        <v>295</v>
      </c>
      <c r="D14" s="719" t="s">
        <v>296</v>
      </c>
      <c r="E14" s="382" t="s">
        <v>151</v>
      </c>
      <c r="F14" s="382" t="s">
        <v>147</v>
      </c>
      <c r="G14" s="715" t="s">
        <v>143</v>
      </c>
      <c r="H14" s="383" t="s">
        <v>209</v>
      </c>
      <c r="I14" s="717" t="s">
        <v>277</v>
      </c>
      <c r="J14" s="379"/>
      <c r="K14" s="380"/>
      <c r="L14" s="380"/>
      <c r="M14" s="380"/>
      <c r="N14" s="380"/>
      <c r="O14" s="380"/>
      <c r="P14" s="380"/>
      <c r="Q14" s="381"/>
      <c r="R14" s="384"/>
    </row>
    <row r="15" spans="1:18" x14ac:dyDescent="0.25">
      <c r="A15" s="704"/>
      <c r="B15" s="706"/>
      <c r="C15" s="708"/>
      <c r="D15" s="718"/>
      <c r="E15" s="303">
        <v>0.2</v>
      </c>
      <c r="F15" s="303">
        <f>'ENCARGOS SOCIAIS - Licitante'!B23/100</f>
        <v>0</v>
      </c>
      <c r="G15" s="716"/>
      <c r="H15" s="303">
        <f>'CITL - Licitante'!B18</f>
        <v>0</v>
      </c>
      <c r="I15" s="718"/>
      <c r="J15" s="379"/>
      <c r="K15" s="380"/>
      <c r="L15" s="380"/>
      <c r="M15" s="380"/>
      <c r="N15" s="380"/>
      <c r="O15" s="380"/>
      <c r="P15" s="380"/>
      <c r="Q15" s="381"/>
      <c r="R15" s="384"/>
    </row>
    <row r="16" spans="1:18" x14ac:dyDescent="0.25">
      <c r="A16" s="708"/>
      <c r="B16" s="709"/>
      <c r="C16" s="385" t="s">
        <v>146</v>
      </c>
      <c r="D16" s="385" t="s">
        <v>146</v>
      </c>
      <c r="E16" s="385" t="s">
        <v>146</v>
      </c>
      <c r="F16" s="385" t="s">
        <v>146</v>
      </c>
      <c r="G16" s="385" t="s">
        <v>146</v>
      </c>
      <c r="H16" s="385" t="s">
        <v>146</v>
      </c>
      <c r="I16" s="385" t="s">
        <v>146</v>
      </c>
      <c r="J16" s="379"/>
      <c r="K16" s="380"/>
      <c r="L16" s="380"/>
      <c r="M16" s="380"/>
      <c r="N16" s="380"/>
      <c r="O16" s="380"/>
      <c r="P16" s="380"/>
      <c r="Q16" s="381"/>
      <c r="R16" s="384"/>
    </row>
    <row r="17" spans="1:18" x14ac:dyDescent="0.25">
      <c r="A17" s="386">
        <v>1</v>
      </c>
      <c r="B17" s="378" t="str">
        <f>B11</f>
        <v>Auxiliar de limpeza (CBO 5143-20) - 20 hrs</v>
      </c>
      <c r="C17" s="387">
        <f>('POSTO - Licitante'!C15+'POSTO - Licitante'!D15)</f>
        <v>0</v>
      </c>
      <c r="D17" s="387">
        <f>(C17/(C11*5))*1.5</f>
        <v>0</v>
      </c>
      <c r="E17" s="387">
        <f>D17*$E$15</f>
        <v>0</v>
      </c>
      <c r="F17" s="388">
        <f>(D17+E17)*$F$15</f>
        <v>0</v>
      </c>
      <c r="G17" s="388">
        <f t="shared" ref="G17" si="0">D17+E17+F17</f>
        <v>0</v>
      </c>
      <c r="H17" s="388">
        <f>G17*$H$15</f>
        <v>0</v>
      </c>
      <c r="I17" s="389">
        <f>ROUND((G17+H17),2)</f>
        <v>0</v>
      </c>
      <c r="J17" s="379"/>
      <c r="K17" s="380"/>
      <c r="L17" s="380"/>
      <c r="M17" s="380"/>
      <c r="N17" s="380"/>
      <c r="O17" s="380"/>
      <c r="P17" s="380"/>
      <c r="Q17" s="381"/>
      <c r="R17" s="384"/>
    </row>
    <row r="18" spans="1:18" x14ac:dyDescent="0.25">
      <c r="A18" s="390"/>
      <c r="B18" s="391"/>
      <c r="C18" s="392"/>
      <c r="D18" s="392"/>
      <c r="E18" s="392"/>
      <c r="F18" s="393"/>
      <c r="G18" s="393"/>
      <c r="H18" s="393"/>
      <c r="I18" s="394"/>
      <c r="J18" s="379"/>
      <c r="K18" s="380"/>
      <c r="L18" s="380"/>
      <c r="M18" s="380"/>
      <c r="N18" s="380"/>
      <c r="O18" s="380"/>
      <c r="P18" s="380"/>
      <c r="Q18" s="381"/>
      <c r="R18" s="384"/>
    </row>
    <row r="19" spans="1:18" ht="16.2" thickBot="1" x14ac:dyDescent="0.35">
      <c r="A19" s="665" t="s">
        <v>153</v>
      </c>
      <c r="B19" s="665"/>
      <c r="C19" s="665"/>
      <c r="D19" s="665"/>
      <c r="E19" s="665"/>
      <c r="F19" s="665"/>
      <c r="G19" s="665"/>
      <c r="H19" s="665"/>
      <c r="I19" s="665"/>
      <c r="J19" s="379"/>
      <c r="K19" s="380"/>
      <c r="L19" s="380"/>
      <c r="M19" s="380"/>
      <c r="N19" s="380"/>
      <c r="O19" s="380"/>
      <c r="P19" s="380"/>
      <c r="Q19" s="381"/>
      <c r="R19" s="384"/>
    </row>
    <row r="20" spans="1:18" ht="64.5" customHeight="1" thickTop="1" x14ac:dyDescent="0.25">
      <c r="A20" s="704" t="s">
        <v>141</v>
      </c>
      <c r="B20" s="706" t="s">
        <v>150</v>
      </c>
      <c r="C20" s="703" t="s">
        <v>295</v>
      </c>
      <c r="D20" s="719" t="s">
        <v>297</v>
      </c>
      <c r="E20" s="382" t="s">
        <v>151</v>
      </c>
      <c r="F20" s="382" t="s">
        <v>147</v>
      </c>
      <c r="G20" s="715" t="s">
        <v>143</v>
      </c>
      <c r="H20" s="383" t="s">
        <v>209</v>
      </c>
      <c r="I20" s="717" t="s">
        <v>278</v>
      </c>
      <c r="J20" s="379"/>
      <c r="K20" s="380"/>
      <c r="L20" s="380"/>
      <c r="M20" s="380"/>
      <c r="N20" s="380"/>
      <c r="O20" s="380"/>
      <c r="P20" s="380"/>
      <c r="Q20" s="381"/>
      <c r="R20" s="384"/>
    </row>
    <row r="21" spans="1:18" x14ac:dyDescent="0.25">
      <c r="A21" s="704"/>
      <c r="B21" s="706"/>
      <c r="C21" s="708"/>
      <c r="D21" s="718"/>
      <c r="E21" s="303">
        <v>0.2</v>
      </c>
      <c r="F21" s="303">
        <f>'ENCARGOS SOCIAIS - Licitante'!B23/100</f>
        <v>0</v>
      </c>
      <c r="G21" s="716"/>
      <c r="H21" s="303">
        <f>'CITL - Licitante'!B18</f>
        <v>0</v>
      </c>
      <c r="I21" s="718"/>
      <c r="J21" s="379"/>
      <c r="K21" s="380"/>
      <c r="L21" s="380"/>
      <c r="M21" s="380"/>
      <c r="N21" s="380"/>
      <c r="O21" s="380"/>
      <c r="P21" s="380"/>
      <c r="Q21" s="381"/>
      <c r="R21" s="384"/>
    </row>
    <row r="22" spans="1:18" x14ac:dyDescent="0.25">
      <c r="A22" s="708"/>
      <c r="B22" s="709"/>
      <c r="C22" s="385" t="s">
        <v>146</v>
      </c>
      <c r="D22" s="385" t="s">
        <v>146</v>
      </c>
      <c r="E22" s="385" t="s">
        <v>146</v>
      </c>
      <c r="F22" s="385" t="s">
        <v>146</v>
      </c>
      <c r="G22" s="385" t="s">
        <v>146</v>
      </c>
      <c r="H22" s="385" t="s">
        <v>146</v>
      </c>
      <c r="I22" s="385" t="s">
        <v>146</v>
      </c>
      <c r="J22" s="379"/>
      <c r="K22" s="380"/>
      <c r="L22" s="380"/>
      <c r="M22" s="380"/>
      <c r="N22" s="380"/>
      <c r="O22" s="380"/>
      <c r="P22" s="380"/>
      <c r="Q22" s="381"/>
      <c r="R22" s="384"/>
    </row>
    <row r="23" spans="1:18" x14ac:dyDescent="0.25">
      <c r="A23" s="386">
        <v>1</v>
      </c>
      <c r="B23" s="378" t="str">
        <f>B11</f>
        <v>Auxiliar de limpeza (CBO 5143-20) - 20 hrs</v>
      </c>
      <c r="C23" s="387">
        <f>'POSTO - Licitante'!C15+'POSTO - Licitante'!D15</f>
        <v>0</v>
      </c>
      <c r="D23" s="387">
        <f>(C23/(C11*5))*2</f>
        <v>0</v>
      </c>
      <c r="E23" s="387">
        <f>D23*$E$21</f>
        <v>0</v>
      </c>
      <c r="F23" s="388">
        <f>(D23+E23)*$F$21</f>
        <v>0</v>
      </c>
      <c r="G23" s="388">
        <f t="shared" ref="G23" si="1">D23+E23+F23</f>
        <v>0</v>
      </c>
      <c r="H23" s="388">
        <f>G23*$H$21</f>
        <v>0</v>
      </c>
      <c r="I23" s="389">
        <f t="shared" ref="I23" si="2">ROUND((G23+H23),2)</f>
        <v>0</v>
      </c>
      <c r="J23" s="379"/>
      <c r="K23" s="380"/>
      <c r="L23" s="380"/>
      <c r="M23" s="380"/>
      <c r="N23" s="380"/>
      <c r="O23" s="380"/>
      <c r="P23" s="380"/>
      <c r="Q23" s="381"/>
      <c r="R23" s="384"/>
    </row>
    <row r="24" spans="1:18" x14ac:dyDescent="0.25">
      <c r="A24" s="390"/>
      <c r="B24" s="395"/>
      <c r="C24" s="396"/>
      <c r="D24" s="396"/>
      <c r="E24" s="396"/>
      <c r="F24" s="397"/>
      <c r="G24" s="397"/>
      <c r="H24" s="398"/>
      <c r="I24" s="399"/>
      <c r="J24" s="379"/>
      <c r="K24" s="380"/>
      <c r="L24" s="380"/>
      <c r="M24" s="380"/>
      <c r="N24" s="380"/>
      <c r="O24" s="380"/>
      <c r="P24" s="380"/>
      <c r="Q24" s="381"/>
      <c r="R24" s="384"/>
    </row>
    <row r="25" spans="1:18" ht="16.2" thickBot="1" x14ac:dyDescent="0.35">
      <c r="A25" s="707" t="s">
        <v>154</v>
      </c>
      <c r="B25" s="707"/>
      <c r="C25" s="707"/>
      <c r="D25" s="707"/>
      <c r="E25" s="707"/>
      <c r="F25" s="707"/>
      <c r="G25" s="707"/>
      <c r="H25" s="707"/>
      <c r="I25" s="707"/>
      <c r="J25" s="379"/>
      <c r="K25" s="380"/>
      <c r="L25" s="380"/>
      <c r="M25" s="380"/>
      <c r="N25" s="380"/>
      <c r="O25" s="380"/>
      <c r="P25" s="380"/>
      <c r="Q25" s="381"/>
      <c r="R25" s="384"/>
    </row>
    <row r="26" spans="1:18" ht="64.5" customHeight="1" thickTop="1" x14ac:dyDescent="0.25">
      <c r="A26" s="704" t="s">
        <v>141</v>
      </c>
      <c r="B26" s="706" t="s">
        <v>150</v>
      </c>
      <c r="C26" s="703" t="s">
        <v>145</v>
      </c>
      <c r="D26" s="714" t="s">
        <v>298</v>
      </c>
      <c r="E26" s="400" t="s">
        <v>151</v>
      </c>
      <c r="F26" s="400" t="s">
        <v>147</v>
      </c>
      <c r="G26" s="710" t="s">
        <v>143</v>
      </c>
      <c r="H26" s="383" t="s">
        <v>209</v>
      </c>
      <c r="I26" s="712" t="s">
        <v>279</v>
      </c>
      <c r="J26" s="379"/>
      <c r="K26" s="380"/>
      <c r="L26" s="380"/>
      <c r="M26" s="380"/>
      <c r="N26" s="380"/>
      <c r="O26" s="380"/>
      <c r="P26" s="380"/>
      <c r="Q26" s="381"/>
      <c r="R26" s="384"/>
    </row>
    <row r="27" spans="1:18" x14ac:dyDescent="0.25">
      <c r="A27" s="704"/>
      <c r="B27" s="706"/>
      <c r="C27" s="708"/>
      <c r="D27" s="713"/>
      <c r="E27" s="303">
        <v>0.2</v>
      </c>
      <c r="F27" s="303">
        <f>'ENCARGOS SOCIAIS - Licitante'!B23/100</f>
        <v>0</v>
      </c>
      <c r="G27" s="711"/>
      <c r="H27" s="303">
        <f>'CITL - Licitante'!B18</f>
        <v>0</v>
      </c>
      <c r="I27" s="713"/>
      <c r="J27" s="379"/>
      <c r="K27" s="380"/>
      <c r="L27" s="380"/>
      <c r="M27" s="380"/>
      <c r="N27" s="380"/>
      <c r="O27" s="380"/>
      <c r="P27" s="380"/>
      <c r="Q27" s="381"/>
      <c r="R27" s="384"/>
    </row>
    <row r="28" spans="1:18" x14ac:dyDescent="0.25">
      <c r="A28" s="708"/>
      <c r="B28" s="709"/>
      <c r="C28" s="385" t="s">
        <v>146</v>
      </c>
      <c r="D28" s="385" t="s">
        <v>146</v>
      </c>
      <c r="E28" s="385" t="s">
        <v>146</v>
      </c>
      <c r="F28" s="385" t="s">
        <v>146</v>
      </c>
      <c r="G28" s="385" t="s">
        <v>146</v>
      </c>
      <c r="H28" s="385" t="s">
        <v>146</v>
      </c>
      <c r="I28" s="385" t="s">
        <v>146</v>
      </c>
      <c r="J28" s="379"/>
      <c r="K28" s="380"/>
      <c r="L28" s="380"/>
      <c r="M28" s="380"/>
      <c r="N28" s="380"/>
      <c r="O28" s="380"/>
      <c r="P28" s="380"/>
      <c r="Q28" s="381"/>
      <c r="R28" s="384"/>
    </row>
    <row r="29" spans="1:18" x14ac:dyDescent="0.25">
      <c r="A29" s="386">
        <v>1</v>
      </c>
      <c r="B29" s="378" t="str">
        <f>B11</f>
        <v>Auxiliar de limpeza (CBO 5143-20) - 20 hrs</v>
      </c>
      <c r="C29" s="387">
        <f>'POSTO - Licitante'!C15+'POSTO - Licitante'!D15</f>
        <v>0</v>
      </c>
      <c r="D29" s="387">
        <f>(((C29/(C11*5))*1.1428571)*1.2)*1.5</f>
        <v>0</v>
      </c>
      <c r="E29" s="387">
        <f>D29*$E$27</f>
        <v>0</v>
      </c>
      <c r="F29" s="388">
        <f>(D29+E29)*$F$27</f>
        <v>0</v>
      </c>
      <c r="G29" s="388">
        <f t="shared" ref="G29" si="3">D29+E29+F29</f>
        <v>0</v>
      </c>
      <c r="H29" s="388">
        <f>G29*$H$27</f>
        <v>0</v>
      </c>
      <c r="I29" s="389">
        <f t="shared" ref="I29" si="4">ROUND((G29+H29),2)</f>
        <v>0</v>
      </c>
      <c r="J29" s="379"/>
      <c r="K29" s="380"/>
      <c r="L29" s="380"/>
      <c r="M29" s="380"/>
      <c r="N29" s="380"/>
      <c r="O29" s="380"/>
      <c r="P29" s="380"/>
      <c r="Q29" s="381"/>
      <c r="R29" s="384"/>
    </row>
    <row r="30" spans="1:18" x14ac:dyDescent="0.25">
      <c r="A30" s="390"/>
      <c r="B30" s="391"/>
      <c r="C30" s="392"/>
      <c r="D30" s="401"/>
      <c r="E30" s="392"/>
      <c r="F30" s="393"/>
      <c r="G30" s="393"/>
      <c r="H30" s="393"/>
      <c r="I30" s="286"/>
      <c r="J30" s="379"/>
      <c r="K30" s="380"/>
      <c r="L30" s="380"/>
      <c r="M30" s="380"/>
      <c r="N30" s="380"/>
      <c r="O30" s="380"/>
      <c r="P30" s="380"/>
      <c r="Q30" s="381"/>
      <c r="R30" s="384"/>
    </row>
    <row r="31" spans="1:18" ht="16.2" thickBot="1" x14ac:dyDescent="0.35">
      <c r="A31" s="707" t="s">
        <v>155</v>
      </c>
      <c r="B31" s="707"/>
      <c r="C31" s="707"/>
      <c r="D31" s="707"/>
      <c r="E31" s="707"/>
      <c r="F31" s="707"/>
      <c r="G31" s="707"/>
      <c r="H31" s="707"/>
      <c r="I31" s="707"/>
      <c r="J31" s="379"/>
      <c r="K31" s="380"/>
      <c r="L31" s="380"/>
      <c r="M31" s="380"/>
      <c r="N31" s="380"/>
      <c r="O31" s="380"/>
      <c r="P31" s="380"/>
      <c r="Q31" s="381"/>
      <c r="R31" s="384"/>
    </row>
    <row r="32" spans="1:18" ht="64.5" customHeight="1" thickTop="1" x14ac:dyDescent="0.25">
      <c r="A32" s="704" t="s">
        <v>141</v>
      </c>
      <c r="B32" s="706" t="s">
        <v>150</v>
      </c>
      <c r="C32" s="703" t="s">
        <v>145</v>
      </c>
      <c r="D32" s="714" t="s">
        <v>299</v>
      </c>
      <c r="E32" s="400" t="s">
        <v>151</v>
      </c>
      <c r="F32" s="400" t="s">
        <v>147</v>
      </c>
      <c r="G32" s="710" t="s">
        <v>143</v>
      </c>
      <c r="H32" s="383" t="s">
        <v>209</v>
      </c>
      <c r="I32" s="712" t="s">
        <v>280</v>
      </c>
      <c r="J32" s="379"/>
      <c r="K32" s="380"/>
      <c r="L32" s="380"/>
      <c r="M32" s="380"/>
      <c r="N32" s="380"/>
      <c r="O32" s="380"/>
      <c r="P32" s="380"/>
      <c r="Q32" s="381"/>
      <c r="R32" s="384"/>
    </row>
    <row r="33" spans="1:18" x14ac:dyDescent="0.25">
      <c r="A33" s="704"/>
      <c r="B33" s="706"/>
      <c r="C33" s="708"/>
      <c r="D33" s="713"/>
      <c r="E33" s="303">
        <v>0.2</v>
      </c>
      <c r="F33" s="303">
        <f>'ENCARGOS SOCIAIS - Licitante'!B23/100</f>
        <v>0</v>
      </c>
      <c r="G33" s="711"/>
      <c r="H33" s="303">
        <f>'CITL - Licitante'!B18</f>
        <v>0</v>
      </c>
      <c r="I33" s="713"/>
      <c r="J33" s="379"/>
      <c r="K33" s="380"/>
      <c r="L33" s="380"/>
      <c r="M33" s="380"/>
      <c r="N33" s="380"/>
      <c r="O33" s="380"/>
      <c r="P33" s="380"/>
      <c r="Q33" s="381"/>
      <c r="R33" s="384"/>
    </row>
    <row r="34" spans="1:18" x14ac:dyDescent="0.25">
      <c r="A34" s="708"/>
      <c r="B34" s="709"/>
      <c r="C34" s="385" t="s">
        <v>146</v>
      </c>
      <c r="D34" s="385" t="s">
        <v>146</v>
      </c>
      <c r="E34" s="385" t="s">
        <v>146</v>
      </c>
      <c r="F34" s="385" t="s">
        <v>146</v>
      </c>
      <c r="G34" s="385" t="s">
        <v>146</v>
      </c>
      <c r="H34" s="385" t="s">
        <v>146</v>
      </c>
      <c r="I34" s="385" t="s">
        <v>146</v>
      </c>
      <c r="J34" s="379"/>
      <c r="K34" s="380"/>
      <c r="L34" s="380"/>
      <c r="M34" s="380"/>
      <c r="N34" s="380"/>
      <c r="O34" s="380"/>
      <c r="P34" s="380"/>
      <c r="Q34" s="381"/>
      <c r="R34" s="384"/>
    </row>
    <row r="35" spans="1:18" x14ac:dyDescent="0.25">
      <c r="A35" s="386">
        <v>1</v>
      </c>
      <c r="B35" s="378" t="str">
        <f>B11</f>
        <v>Auxiliar de limpeza (CBO 5143-20) - 20 hrs</v>
      </c>
      <c r="C35" s="387">
        <f>'POSTO - Licitante'!C15+'POSTO - Licitante'!D15</f>
        <v>0</v>
      </c>
      <c r="D35" s="387">
        <f>(((C29/(C11*5))*1.1428571)*1.2)*2</f>
        <v>0</v>
      </c>
      <c r="E35" s="387">
        <f>D35*$E$33</f>
        <v>0</v>
      </c>
      <c r="F35" s="388">
        <f>(D35+E35)*$F$33</f>
        <v>0</v>
      </c>
      <c r="G35" s="388">
        <f t="shared" ref="G35" si="5">D35+E35+F35</f>
        <v>0</v>
      </c>
      <c r="H35" s="388">
        <f>G35*$H$33</f>
        <v>0</v>
      </c>
      <c r="I35" s="389">
        <f t="shared" ref="I35" si="6">ROUND((G35+H35),2)</f>
        <v>0</v>
      </c>
      <c r="J35" s="379"/>
      <c r="K35" s="380"/>
      <c r="L35" s="380"/>
      <c r="M35" s="380"/>
      <c r="N35" s="380"/>
      <c r="O35" s="380"/>
      <c r="P35" s="380"/>
      <c r="Q35" s="381"/>
      <c r="R35" s="384"/>
    </row>
    <row r="36" spans="1:18" x14ac:dyDescent="0.25">
      <c r="A36" s="390"/>
      <c r="B36" s="395"/>
      <c r="C36" s="396"/>
      <c r="D36" s="396"/>
      <c r="E36" s="396"/>
      <c r="F36" s="397"/>
      <c r="G36" s="397"/>
      <c r="H36" s="398"/>
      <c r="I36" s="399"/>
      <c r="J36" s="380"/>
      <c r="K36" s="380"/>
      <c r="L36" s="380"/>
      <c r="M36" s="380"/>
      <c r="N36" s="380"/>
      <c r="O36" s="380"/>
      <c r="P36" s="380"/>
      <c r="Q36" s="380"/>
      <c r="R36" s="384"/>
    </row>
    <row r="37" spans="1:18" ht="16.5" customHeight="1" thickBot="1" x14ac:dyDescent="0.35">
      <c r="A37" s="689" t="s">
        <v>300</v>
      </c>
      <c r="B37" s="689"/>
      <c r="C37" s="689"/>
      <c r="D37" s="689"/>
      <c r="E37" s="689"/>
      <c r="F37" s="689"/>
      <c r="G37" s="689"/>
      <c r="H37" s="689"/>
      <c r="I37" s="689"/>
      <c r="J37" s="690"/>
      <c r="K37" s="690"/>
      <c r="L37" s="690"/>
      <c r="M37" s="690"/>
      <c r="N37" s="690"/>
      <c r="O37" s="690"/>
      <c r="P37" s="690"/>
      <c r="Q37" s="690"/>
      <c r="R37" s="384"/>
    </row>
    <row r="38" spans="1:18" ht="12.75" customHeight="1" thickTop="1" x14ac:dyDescent="0.25">
      <c r="A38" s="476"/>
      <c r="B38" s="476"/>
      <c r="C38" s="476"/>
      <c r="D38" s="476"/>
      <c r="E38" s="476"/>
      <c r="F38" s="476"/>
      <c r="G38" s="476"/>
      <c r="H38" s="476"/>
      <c r="I38" s="476"/>
      <c r="J38" s="477"/>
      <c r="K38" s="477"/>
      <c r="L38" s="477"/>
      <c r="M38" s="477"/>
      <c r="N38" s="477"/>
      <c r="O38" s="477"/>
      <c r="P38" s="477"/>
      <c r="Q38" s="477"/>
      <c r="R38" s="384"/>
    </row>
    <row r="39" spans="1:18" ht="12.75" customHeight="1" x14ac:dyDescent="0.25">
      <c r="A39" s="402"/>
      <c r="B39" s="403"/>
      <c r="C39" s="702" t="s">
        <v>301</v>
      </c>
      <c r="D39" s="702"/>
      <c r="E39" s="702"/>
      <c r="F39" s="404"/>
      <c r="G39" s="702" t="s">
        <v>436</v>
      </c>
      <c r="H39" s="702"/>
      <c r="I39" s="702"/>
      <c r="J39" s="477"/>
      <c r="K39" s="477"/>
      <c r="L39" s="477"/>
      <c r="M39" s="477"/>
      <c r="N39" s="477"/>
      <c r="O39" s="477"/>
      <c r="P39" s="477"/>
      <c r="Q39" s="477"/>
      <c r="R39" s="384"/>
    </row>
    <row r="40" spans="1:18" ht="50.1" customHeight="1" x14ac:dyDescent="0.25">
      <c r="A40" s="703" t="s">
        <v>141</v>
      </c>
      <c r="B40" s="705" t="s">
        <v>150</v>
      </c>
      <c r="C40" s="695" t="s">
        <v>282</v>
      </c>
      <c r="D40" s="319" t="s">
        <v>209</v>
      </c>
      <c r="E40" s="695" t="s">
        <v>281</v>
      </c>
      <c r="F40" s="473"/>
      <c r="G40" s="695" t="s">
        <v>282</v>
      </c>
      <c r="H40" s="319" t="s">
        <v>209</v>
      </c>
      <c r="I40" s="695" t="s">
        <v>435</v>
      </c>
      <c r="J40" s="477"/>
      <c r="K40" s="477"/>
      <c r="L40" s="477"/>
      <c r="M40" s="477"/>
      <c r="N40" s="477"/>
      <c r="O40" s="477"/>
      <c r="P40" s="477"/>
      <c r="Q40" s="477"/>
      <c r="R40" s="384"/>
    </row>
    <row r="41" spans="1:18" ht="12.75" customHeight="1" x14ac:dyDescent="0.25">
      <c r="A41" s="704"/>
      <c r="B41" s="706"/>
      <c r="C41" s="696"/>
      <c r="D41" s="360">
        <f>'CITL - Licitante'!B18</f>
        <v>0</v>
      </c>
      <c r="E41" s="696"/>
      <c r="F41" s="475"/>
      <c r="G41" s="696"/>
      <c r="H41" s="360">
        <f>'CITL - Licitante'!B18</f>
        <v>0</v>
      </c>
      <c r="I41" s="696"/>
      <c r="J41" s="477"/>
      <c r="K41" s="477"/>
      <c r="L41" s="477"/>
      <c r="M41" s="477"/>
      <c r="N41" s="477"/>
      <c r="O41" s="477"/>
      <c r="P41" s="477"/>
      <c r="Q41" s="477"/>
      <c r="R41" s="384"/>
    </row>
    <row r="42" spans="1:18" ht="12.75" customHeight="1" x14ac:dyDescent="0.25">
      <c r="A42" s="386">
        <v>1</v>
      </c>
      <c r="B42" s="378" t="str">
        <f>B11</f>
        <v>Auxiliar de limpeza (CBO 5143-20) - 20 hrs</v>
      </c>
      <c r="C42" s="405">
        <f>(('V.T. - Licitante'!D38)*2)</f>
        <v>2.06</v>
      </c>
      <c r="D42" s="406">
        <f>C42*$D$41</f>
        <v>0</v>
      </c>
      <c r="E42" s="558">
        <f>ROUND((C42+D42),2)</f>
        <v>2.06</v>
      </c>
      <c r="F42" s="407"/>
      <c r="G42" s="405">
        <f>ROUND(('POSTO - Licitante'!G14/30),2)</f>
        <v>0</v>
      </c>
      <c r="H42" s="406">
        <f>G42*$H$41</f>
        <v>0</v>
      </c>
      <c r="I42" s="558">
        <f>ROUND((G42+H42),2)</f>
        <v>0</v>
      </c>
      <c r="J42" s="477"/>
      <c r="K42" s="477"/>
      <c r="L42" s="477"/>
      <c r="M42" s="477"/>
      <c r="N42" s="477"/>
      <c r="O42" s="477"/>
      <c r="P42" s="477"/>
      <c r="Q42" s="477"/>
      <c r="R42" s="384"/>
    </row>
    <row r="43" spans="1:18" x14ac:dyDescent="0.25">
      <c r="A43" s="372"/>
      <c r="B43" s="688"/>
      <c r="C43" s="688"/>
      <c r="D43" s="688"/>
      <c r="E43" s="688"/>
      <c r="F43" s="688"/>
      <c r="G43" s="688"/>
      <c r="H43" s="688"/>
      <c r="I43" s="688"/>
      <c r="J43" s="408"/>
      <c r="K43" s="408"/>
      <c r="L43" s="408"/>
      <c r="M43" s="408"/>
      <c r="N43" s="408"/>
      <c r="O43" s="408"/>
      <c r="P43" s="408"/>
      <c r="Q43" s="408"/>
      <c r="R43" s="409"/>
    </row>
    <row r="44" spans="1:18" ht="16.5" customHeight="1" thickBot="1" x14ac:dyDescent="0.35">
      <c r="A44" s="689" t="s">
        <v>437</v>
      </c>
      <c r="B44" s="689"/>
      <c r="C44" s="689"/>
      <c r="D44" s="689"/>
      <c r="E44" s="689"/>
      <c r="F44" s="689"/>
      <c r="G44" s="689"/>
      <c r="H44" s="689"/>
      <c r="I44" s="689"/>
      <c r="J44" s="690"/>
      <c r="K44" s="690"/>
      <c r="L44" s="690"/>
      <c r="M44" s="690"/>
      <c r="N44" s="690"/>
      <c r="O44" s="690"/>
      <c r="P44" s="690"/>
      <c r="Q44" s="690"/>
      <c r="R44" s="384"/>
    </row>
    <row r="45" spans="1:18" ht="13.8" thickTop="1" x14ac:dyDescent="0.25">
      <c r="A45" s="372"/>
      <c r="B45" s="557"/>
      <c r="C45" s="557"/>
      <c r="D45" s="557"/>
      <c r="E45" s="557"/>
      <c r="F45" s="557"/>
      <c r="G45" s="557"/>
      <c r="H45" s="557"/>
      <c r="I45" s="557"/>
      <c r="J45" s="408"/>
      <c r="K45" s="408"/>
      <c r="L45" s="408"/>
      <c r="M45" s="408"/>
      <c r="N45" s="408"/>
      <c r="O45" s="408"/>
      <c r="P45" s="408"/>
      <c r="Q45" s="408"/>
      <c r="R45" s="409"/>
    </row>
    <row r="46" spans="1:18" ht="13.8" x14ac:dyDescent="0.3">
      <c r="A46" s="559" t="s">
        <v>438</v>
      </c>
      <c r="B46" s="560" t="s">
        <v>439</v>
      </c>
      <c r="C46" s="560"/>
      <c r="D46" s="560"/>
      <c r="E46" s="560"/>
      <c r="F46" s="560"/>
      <c r="G46" s="560"/>
      <c r="H46" s="560"/>
      <c r="I46" s="560"/>
      <c r="J46" s="408"/>
      <c r="K46" s="408"/>
      <c r="L46" s="408"/>
      <c r="M46" s="408"/>
      <c r="N46" s="408"/>
      <c r="O46" s="408"/>
      <c r="P46" s="408"/>
      <c r="Q46" s="408"/>
      <c r="R46" s="409"/>
    </row>
    <row r="47" spans="1:18" ht="13.8" x14ac:dyDescent="0.3">
      <c r="A47" s="559" t="s">
        <v>438</v>
      </c>
      <c r="B47" s="372" t="s">
        <v>440</v>
      </c>
      <c r="C47" s="557"/>
      <c r="D47" s="557"/>
      <c r="E47" s="557"/>
      <c r="F47" s="557"/>
      <c r="G47" s="557"/>
      <c r="H47" s="557"/>
      <c r="I47" s="557"/>
      <c r="J47" s="408"/>
      <c r="K47" s="408"/>
      <c r="L47" s="408"/>
      <c r="M47" s="408"/>
      <c r="N47" s="408"/>
      <c r="O47" s="408"/>
      <c r="P47" s="408"/>
      <c r="Q47" s="408"/>
      <c r="R47" s="409"/>
    </row>
    <row r="48" spans="1:18" x14ac:dyDescent="0.25">
      <c r="A48" s="372"/>
      <c r="B48" s="557"/>
      <c r="C48" s="557"/>
      <c r="D48" s="557"/>
      <c r="E48" s="557"/>
      <c r="F48" s="557"/>
      <c r="G48" s="557"/>
      <c r="H48" s="557"/>
      <c r="I48" s="557"/>
      <c r="J48" s="408"/>
      <c r="K48" s="408"/>
      <c r="L48" s="408"/>
      <c r="M48" s="408"/>
      <c r="N48" s="408"/>
      <c r="O48" s="408"/>
      <c r="P48" s="408"/>
      <c r="Q48" s="408"/>
      <c r="R48" s="409"/>
    </row>
    <row r="49" spans="1:21" ht="52.8" x14ac:dyDescent="0.25">
      <c r="A49" s="691" t="s">
        <v>441</v>
      </c>
      <c r="B49" s="692"/>
      <c r="C49" s="695" t="s">
        <v>442</v>
      </c>
      <c r="D49" s="567" t="s">
        <v>450</v>
      </c>
      <c r="E49" s="375" t="s">
        <v>209</v>
      </c>
      <c r="F49" s="695" t="s">
        <v>443</v>
      </c>
      <c r="G49" s="557"/>
      <c r="H49" s="557"/>
      <c r="I49" s="557"/>
      <c r="J49" s="408"/>
      <c r="K49" s="408"/>
      <c r="L49" s="408"/>
      <c r="M49" s="408"/>
      <c r="N49" s="408"/>
      <c r="O49" s="408"/>
      <c r="P49" s="408"/>
      <c r="Q49" s="408"/>
      <c r="R49" s="409"/>
    </row>
    <row r="50" spans="1:21" x14ac:dyDescent="0.25">
      <c r="A50" s="693"/>
      <c r="B50" s="694"/>
      <c r="C50" s="696"/>
      <c r="D50" s="360">
        <f>'POSTO - Licitante'!H14</f>
        <v>0</v>
      </c>
      <c r="E50" s="360">
        <f>'CITL - Licitante'!B18</f>
        <v>0</v>
      </c>
      <c r="F50" s="696"/>
      <c r="G50" s="557"/>
      <c r="H50" s="557"/>
      <c r="I50" s="557"/>
      <c r="J50" s="408"/>
      <c r="K50" s="408"/>
      <c r="L50" s="408"/>
      <c r="M50" s="408"/>
      <c r="N50" s="408"/>
      <c r="O50" s="408"/>
      <c r="P50" s="408"/>
      <c r="Q50" s="408"/>
      <c r="R50" s="409"/>
    </row>
    <row r="51" spans="1:21" x14ac:dyDescent="0.25">
      <c r="A51" s="686" t="s">
        <v>444</v>
      </c>
      <c r="B51" s="686"/>
      <c r="C51" s="566">
        <v>400</v>
      </c>
      <c r="D51" s="561">
        <f>ROUND(((C51*$D$50)*-1),2)</f>
        <v>0</v>
      </c>
      <c r="E51" s="561">
        <f>ROUND(((C51+D51)*$E$50),2)</f>
        <v>0</v>
      </c>
      <c r="F51" s="568">
        <f>C51+D51+E51</f>
        <v>400</v>
      </c>
      <c r="G51" s="557"/>
      <c r="H51" s="557"/>
      <c r="I51" s="557"/>
      <c r="J51" s="408"/>
      <c r="K51" s="408"/>
      <c r="L51" s="408"/>
      <c r="M51" s="408"/>
      <c r="N51" s="408"/>
      <c r="O51" s="408"/>
      <c r="P51" s="408"/>
      <c r="Q51" s="408"/>
      <c r="R51" s="409"/>
    </row>
    <row r="52" spans="1:21" x14ac:dyDescent="0.25">
      <c r="A52" s="687" t="s">
        <v>445</v>
      </c>
      <c r="B52" s="687"/>
      <c r="C52" s="566">
        <v>360</v>
      </c>
      <c r="D52" s="562">
        <f>ROUND(((C52*$D$50)*-1),2)</f>
        <v>0</v>
      </c>
      <c r="E52" s="562">
        <f>ROUND(((C52+D52)*$E$50),2)</f>
        <v>0</v>
      </c>
      <c r="F52" s="569">
        <f t="shared" ref="F52:F54" si="7">C52+D52+E52</f>
        <v>360</v>
      </c>
      <c r="G52" s="557"/>
      <c r="H52" s="557"/>
      <c r="I52" s="557"/>
      <c r="J52" s="408"/>
      <c r="K52" s="408"/>
      <c r="L52" s="408"/>
      <c r="M52" s="408"/>
      <c r="N52" s="408"/>
      <c r="O52" s="408"/>
      <c r="P52" s="408"/>
      <c r="Q52" s="408"/>
      <c r="R52" s="409"/>
    </row>
    <row r="53" spans="1:21" x14ac:dyDescent="0.25">
      <c r="A53" s="686" t="s">
        <v>446</v>
      </c>
      <c r="B53" s="686"/>
      <c r="C53" s="566">
        <v>320</v>
      </c>
      <c r="D53" s="561">
        <f>ROUND(((C53*$D$50)*-1),2)</f>
        <v>0</v>
      </c>
      <c r="E53" s="561">
        <f>ROUND(((C53+D53)*$E$50),2)</f>
        <v>0</v>
      </c>
      <c r="F53" s="568">
        <f t="shared" si="7"/>
        <v>320</v>
      </c>
      <c r="G53" s="557"/>
      <c r="H53" s="557"/>
      <c r="I53" s="557"/>
      <c r="J53" s="408"/>
      <c r="K53" s="408"/>
      <c r="L53" s="408"/>
      <c r="M53" s="408"/>
      <c r="N53" s="408"/>
      <c r="O53" s="408"/>
      <c r="P53" s="408"/>
      <c r="Q53" s="408"/>
      <c r="R53" s="409"/>
    </row>
    <row r="54" spans="1:21" x14ac:dyDescent="0.25">
      <c r="A54" s="687" t="s">
        <v>447</v>
      </c>
      <c r="B54" s="687"/>
      <c r="C54" s="566">
        <v>0</v>
      </c>
      <c r="D54" s="562">
        <f>ROUND(((C54*$D$50)*-1),2)</f>
        <v>0</v>
      </c>
      <c r="E54" s="562">
        <f>ROUND(((C54+D54)*$E$50),2)</f>
        <v>0</v>
      </c>
      <c r="F54" s="569">
        <f t="shared" si="7"/>
        <v>0</v>
      </c>
      <c r="G54" s="557"/>
      <c r="H54" s="557"/>
      <c r="I54" s="557"/>
      <c r="J54" s="408"/>
      <c r="K54" s="408"/>
      <c r="L54" s="408"/>
      <c r="M54" s="408"/>
      <c r="N54" s="408"/>
      <c r="O54" s="408"/>
      <c r="P54" s="408"/>
      <c r="Q54" s="408"/>
      <c r="R54" s="409"/>
    </row>
    <row r="55" spans="1:21" x14ac:dyDescent="0.25">
      <c r="A55" s="560"/>
      <c r="B55" s="560"/>
      <c r="C55" s="563"/>
      <c r="D55" s="563"/>
      <c r="E55" s="563"/>
      <c r="F55" s="557"/>
      <c r="G55" s="557"/>
      <c r="H55" s="557"/>
      <c r="I55" s="557"/>
      <c r="J55" s="408"/>
      <c r="K55" s="408"/>
      <c r="L55" s="408"/>
      <c r="M55" s="408"/>
      <c r="N55" s="408"/>
      <c r="O55" s="408"/>
      <c r="P55" s="408"/>
      <c r="Q55" s="408"/>
      <c r="R55" s="409"/>
    </row>
    <row r="56" spans="1:21" s="565" customFormat="1" ht="16.5" customHeight="1" thickBot="1" x14ac:dyDescent="0.35">
      <c r="A56" s="664" t="s">
        <v>389</v>
      </c>
      <c r="B56" s="664"/>
      <c r="C56" s="664"/>
      <c r="D56" s="664"/>
      <c r="E56" s="664"/>
      <c r="F56" s="664"/>
      <c r="G56" s="664"/>
      <c r="H56" s="664"/>
      <c r="I56" s="664"/>
      <c r="J56" s="685"/>
      <c r="K56" s="685"/>
      <c r="L56" s="685"/>
      <c r="M56" s="685"/>
      <c r="N56" s="685"/>
      <c r="O56" s="685"/>
      <c r="P56" s="685"/>
      <c r="Q56" s="685"/>
      <c r="R56" s="564"/>
    </row>
    <row r="57" spans="1:21" ht="13.8" thickTop="1" x14ac:dyDescent="0.25">
      <c r="A57" s="372"/>
      <c r="B57" s="557"/>
      <c r="C57" s="557"/>
      <c r="D57" s="557"/>
      <c r="E57" s="557"/>
      <c r="F57" s="557"/>
      <c r="G57" s="557"/>
      <c r="H57" s="557"/>
      <c r="I57" s="557"/>
      <c r="J57" s="408"/>
      <c r="K57" s="408"/>
      <c r="L57" s="408"/>
      <c r="M57" s="408"/>
      <c r="N57" s="408"/>
      <c r="O57" s="408"/>
      <c r="P57" s="408"/>
      <c r="Q57" s="408"/>
      <c r="R57" s="409"/>
    </row>
    <row r="58" spans="1:21" x14ac:dyDescent="0.25">
      <c r="A58" s="372"/>
      <c r="B58" s="697" t="s">
        <v>391</v>
      </c>
      <c r="C58" s="698"/>
      <c r="D58" s="698"/>
      <c r="E58" s="698"/>
      <c r="F58" s="698"/>
      <c r="G58" s="698"/>
      <c r="H58" s="698"/>
      <c r="I58" s="698"/>
      <c r="J58" s="410"/>
      <c r="K58" s="699"/>
      <c r="L58" s="699"/>
      <c r="M58" s="699"/>
      <c r="N58" s="699"/>
      <c r="O58" s="699"/>
      <c r="P58" s="699"/>
      <c r="Q58" s="699"/>
      <c r="R58" s="700"/>
      <c r="S58" s="408"/>
    </row>
    <row r="59" spans="1:21" x14ac:dyDescent="0.25">
      <c r="A59" s="372"/>
      <c r="B59" s="697" t="s">
        <v>302</v>
      </c>
      <c r="C59" s="697"/>
      <c r="D59" s="697"/>
      <c r="E59" s="697"/>
      <c r="F59" s="697"/>
      <c r="G59" s="697"/>
      <c r="H59" s="697"/>
      <c r="I59" s="697"/>
      <c r="J59" s="408"/>
      <c r="K59" s="408"/>
      <c r="L59" s="408"/>
      <c r="M59" s="408"/>
      <c r="N59" s="408"/>
      <c r="O59" s="408"/>
      <c r="P59" s="408"/>
      <c r="Q59" s="408"/>
      <c r="R59" s="408"/>
      <c r="S59" s="408"/>
    </row>
    <row r="60" spans="1:21" ht="12.75" customHeight="1" x14ac:dyDescent="0.25">
      <c r="A60" s="372"/>
      <c r="B60" s="701" t="s">
        <v>304</v>
      </c>
      <c r="C60" s="701"/>
      <c r="D60" s="701"/>
      <c r="E60" s="701"/>
      <c r="F60" s="701"/>
      <c r="G60" s="701"/>
      <c r="H60" s="701"/>
      <c r="I60" s="701"/>
      <c r="J60" s="408"/>
      <c r="K60" s="408"/>
      <c r="L60" s="408"/>
      <c r="M60" s="408"/>
      <c r="N60" s="408"/>
      <c r="O60" s="408"/>
      <c r="P60" s="408"/>
      <c r="Q60" s="408"/>
      <c r="R60" s="408"/>
      <c r="S60" s="408"/>
    </row>
    <row r="61" spans="1:21" x14ac:dyDescent="0.25">
      <c r="A61" s="372"/>
      <c r="B61" s="701" t="s">
        <v>448</v>
      </c>
      <c r="C61" s="701"/>
      <c r="D61" s="701"/>
      <c r="E61" s="701"/>
      <c r="F61" s="701"/>
      <c r="G61" s="701"/>
      <c r="H61" s="701"/>
      <c r="I61" s="701"/>
      <c r="R61" s="408"/>
      <c r="S61" s="408"/>
      <c r="T61" s="411"/>
      <c r="U61" s="412"/>
    </row>
    <row r="62" spans="1:21" x14ac:dyDescent="0.25">
      <c r="A62" s="372"/>
      <c r="B62" s="697" t="s">
        <v>303</v>
      </c>
      <c r="C62" s="697"/>
      <c r="D62" s="697"/>
      <c r="E62" s="697"/>
      <c r="F62" s="697"/>
      <c r="G62" s="697"/>
      <c r="H62" s="697"/>
      <c r="I62" s="697"/>
      <c r="R62" s="408"/>
      <c r="S62" s="408"/>
      <c r="T62" s="411"/>
      <c r="U62" s="412"/>
    </row>
    <row r="63" spans="1:21" x14ac:dyDescent="0.25">
      <c r="A63" s="372"/>
      <c r="B63" s="697" t="s">
        <v>395</v>
      </c>
      <c r="C63" s="697"/>
      <c r="D63" s="697"/>
      <c r="E63" s="697"/>
      <c r="F63" s="697"/>
      <c r="G63" s="697"/>
      <c r="H63" s="697"/>
      <c r="I63" s="697"/>
      <c r="R63" s="408"/>
      <c r="S63" s="408"/>
      <c r="T63" s="411"/>
      <c r="U63" s="412"/>
    </row>
    <row r="68" spans="2:16" x14ac:dyDescent="0.25">
      <c r="J68" s="414"/>
      <c r="K68" s="414"/>
      <c r="L68" s="414"/>
      <c r="M68" s="414"/>
      <c r="N68" s="414"/>
      <c r="O68" s="414"/>
      <c r="P68" s="414"/>
    </row>
    <row r="73" spans="2:16" x14ac:dyDescent="0.25">
      <c r="H73" s="414"/>
      <c r="I73" s="414"/>
    </row>
    <row r="75" spans="2:16" x14ac:dyDescent="0.25">
      <c r="B75" s="415"/>
      <c r="C75" s="414"/>
      <c r="D75" s="414"/>
      <c r="E75" s="414"/>
      <c r="F75" s="414"/>
      <c r="G75" s="414"/>
    </row>
  </sheetData>
  <sheetProtection algorithmName="SHA-512" hashValue="Jh58vxIN3Crw9mf4v7ulPzTIzMJH4CM8eAK5svtJn3F6bJKJMW1yldZPEGAhsbhK6fJ4uXfkBw7wZ2VcUe5n2g==" saltValue="bn6LBpSL3kD4ysB8TJV97g==" spinCount="100000" sheet="1" objects="1" scenarios="1" selectLockedCells="1"/>
  <mergeCells count="64">
    <mergeCell ref="A7:I7"/>
    <mergeCell ref="A1:I1"/>
    <mergeCell ref="A2:I2"/>
    <mergeCell ref="A3:I3"/>
    <mergeCell ref="A5:I5"/>
    <mergeCell ref="A6:I6"/>
    <mergeCell ref="A8:I8"/>
    <mergeCell ref="A13:I13"/>
    <mergeCell ref="A14:A16"/>
    <mergeCell ref="B14:B16"/>
    <mergeCell ref="C14:C15"/>
    <mergeCell ref="G14:G15"/>
    <mergeCell ref="I14:I15"/>
    <mergeCell ref="D14:D15"/>
    <mergeCell ref="A19:I19"/>
    <mergeCell ref="A20:A22"/>
    <mergeCell ref="B20:B22"/>
    <mergeCell ref="C20:C21"/>
    <mergeCell ref="G20:G21"/>
    <mergeCell ref="I20:I21"/>
    <mergeCell ref="D20:D21"/>
    <mergeCell ref="A25:I25"/>
    <mergeCell ref="A26:A28"/>
    <mergeCell ref="B26:B28"/>
    <mergeCell ref="C26:C27"/>
    <mergeCell ref="G26:G27"/>
    <mergeCell ref="I26:I27"/>
    <mergeCell ref="D26:D27"/>
    <mergeCell ref="A31:I31"/>
    <mergeCell ref="A32:A34"/>
    <mergeCell ref="B32:B34"/>
    <mergeCell ref="C32:C33"/>
    <mergeCell ref="G32:G33"/>
    <mergeCell ref="I32:I33"/>
    <mergeCell ref="D32:D33"/>
    <mergeCell ref="A37:I37"/>
    <mergeCell ref="J37:Q37"/>
    <mergeCell ref="C39:E39"/>
    <mergeCell ref="G39:I39"/>
    <mergeCell ref="A40:A41"/>
    <mergeCell ref="B40:B41"/>
    <mergeCell ref="E40:E41"/>
    <mergeCell ref="I40:I41"/>
    <mergeCell ref="C40:C41"/>
    <mergeCell ref="G40:G41"/>
    <mergeCell ref="B62:I62"/>
    <mergeCell ref="B63:I63"/>
    <mergeCell ref="B58:I58"/>
    <mergeCell ref="K58:R58"/>
    <mergeCell ref="B59:I59"/>
    <mergeCell ref="B60:I60"/>
    <mergeCell ref="B61:I61"/>
    <mergeCell ref="B43:I43"/>
    <mergeCell ref="A44:I44"/>
    <mergeCell ref="J44:Q44"/>
    <mergeCell ref="A49:B50"/>
    <mergeCell ref="C49:C50"/>
    <mergeCell ref="F49:F50"/>
    <mergeCell ref="J56:Q56"/>
    <mergeCell ref="A51:B51"/>
    <mergeCell ref="A52:B52"/>
    <mergeCell ref="A53:B53"/>
    <mergeCell ref="A54:B54"/>
    <mergeCell ref="A56:I56"/>
  </mergeCells>
  <printOptions horizontalCentered="1"/>
  <pageMargins left="0.11811023622047245" right="0.11811023622047245" top="0.70866141732283472" bottom="0.39370078740157483" header="0.15748031496062992" footer="7.874015748031496E-2"/>
  <pageSetup paperSize="9" scale="64" orientation="portrait" r:id="rId1"/>
  <headerFooter>
    <oddHeader>&amp;C&amp;G&amp;R&amp;8&amp;P</oddHeader>
    <oddFooter>&amp;L&amp;G
&amp;"Arial,Negrito"&amp;8&amp;K00B0F0SGEC/COC/SECFC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Licitante</vt:lpstr>
      <vt:lpstr>ENCARGOS SOCIAIS - Licitante</vt:lpstr>
      <vt:lpstr>CITL - Licitante</vt:lpstr>
      <vt:lpstr>Item 1 - he 50%</vt:lpstr>
      <vt:lpstr>item 1 - he 100%</vt:lpstr>
      <vt:lpstr>INSUMOS - Licitante</vt:lpstr>
      <vt:lpstr>INSUMOS EXTRAORD - Licitante</vt:lpstr>
      <vt:lpstr>V.T. - Licitante</vt:lpstr>
      <vt:lpstr>HORA EXTRA - Licitante</vt:lpstr>
      <vt:lpstr>Item 2 - he 50%</vt:lpstr>
      <vt:lpstr>item 2 - he 100%</vt:lpstr>
      <vt:lpstr>'CITL - Licitante'!Area_de_impressao</vt:lpstr>
      <vt:lpstr>'ENCARGOS SOCIAIS - Licitante'!Area_de_impressao</vt:lpstr>
      <vt:lpstr>'HORA EXTRA - Licitante'!Area_de_impressao</vt:lpstr>
      <vt:lpstr>'INSUMOS - Licitante'!Area_de_impressao</vt:lpstr>
      <vt:lpstr>'INSUMOS EXTRAORD - Licitante'!Area_de_impressao</vt:lpstr>
      <vt:lpstr>'POSTO - Licitante'!Area_de_impressao</vt:lpstr>
      <vt:lpstr>'V.T. - Licitante'!Area_de_impressao</vt:lpstr>
      <vt:lpstr>'ENCARGOS SOCIAIS - Licitante'!Titulos_de_impressao</vt:lpstr>
      <vt:lpstr>'HORA EXTRA - Licitante'!Titulos_de_impressao</vt:lpstr>
      <vt:lpstr>'INSUMOS - Licitante'!Titulos_de_impressao</vt:lpstr>
      <vt:lpstr>'INSUMOS EXTRAORD - Licitante'!Titulos_de_impressao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dc:creator>
  <cp:lastModifiedBy>ELERSON</cp:lastModifiedBy>
  <cp:lastPrinted>2019-05-28T19:58:41Z</cp:lastPrinted>
  <dcterms:created xsi:type="dcterms:W3CDTF">2002-06-10T15:51:10Z</dcterms:created>
  <dcterms:modified xsi:type="dcterms:W3CDTF">2019-07-04T16:04:56Z</dcterms:modified>
</cp:coreProperties>
</file>